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Como usar" sheetId="1" state="visible" r:id="rId1"/>
    <sheet name="Mês" sheetId="2" state="visible" r:id="rId2"/>
    <sheet name="Categorias" sheetId="3" state="visible" r:id="rId3"/>
  </sheets>
  <definedNames>
    <definedName name="_xlnm.Print_Area" localSheetId="0">'Como usar'!$B$2:$D$23</definedName>
    <definedName name="_xlnm.Print_Area" localSheetId="1">'Mês'!$B$2:$M$36</definedName>
    <definedName name="_xlnm.Print_Area" localSheetId="2">'Categorias'!$B$2:$C$15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[$R$-416] #,##0.00;[Red]-[$R$-416] #,##0.00"/>
  </numFmts>
  <fonts count="26">
    <font>
      <name val="Calibri"/>
      <family val="2"/>
      <color theme="1"/>
      <sz val="11"/>
      <scheme val="minor"/>
    </font>
    <font>
      <name val="Calibri"/>
      <b val="1"/>
      <color rgb="00FFFFFF"/>
      <sz val="24"/>
    </font>
    <font>
      <name val="Calibri"/>
      <color rgb="00C9D2DD"/>
      <sz val="11"/>
    </font>
    <font>
      <name val="Calibri"/>
      <b val="1"/>
      <color rgb="000F9D63"/>
      <sz val="20"/>
    </font>
    <font>
      <name val="Calibri"/>
      <b val="1"/>
      <color rgb="00151B24"/>
      <sz val="13"/>
    </font>
    <font>
      <name val="Calibri"/>
      <color rgb="005A6779"/>
      <sz val="11"/>
    </font>
    <font>
      <name val="Calibri"/>
      <b val="1"/>
      <color rgb="000F9D63"/>
      <sz val="12"/>
    </font>
    <font>
      <name val="Calibri"/>
      <color rgb="00151B24"/>
      <sz val="11"/>
    </font>
    <font>
      <name val="Calibri"/>
      <b val="1"/>
      <color rgb="000F9D63"/>
      <sz val="14"/>
    </font>
    <font>
      <name val="Calibri"/>
      <b val="1"/>
      <color rgb="000F9D63"/>
      <sz val="12"/>
      <u val="single"/>
    </font>
    <font>
      <name val="Calibri"/>
      <b val="1"/>
      <color rgb="00151B24"/>
      <sz val="22"/>
    </font>
    <font>
      <name val="Calibri"/>
      <color rgb="005A6779"/>
      <sz val="10"/>
    </font>
    <font>
      <name val="Calibri"/>
      <b val="1"/>
      <color rgb="005A6779"/>
      <sz val="10"/>
    </font>
    <font>
      <name val="Calibri"/>
      <b val="1"/>
      <color rgb="00151B24"/>
      <sz val="14"/>
    </font>
    <font>
      <name val="Calibri"/>
      <b val="1"/>
      <color rgb="000F9D63"/>
      <sz val="18"/>
    </font>
    <font>
      <name val="Calibri"/>
      <b val="1"/>
      <color rgb="00FFFFFF"/>
      <sz val="10"/>
    </font>
    <font>
      <name val="Calibri"/>
      <b val="1"/>
      <color rgb="00151B24"/>
      <sz val="11"/>
    </font>
    <font>
      <name val="Calibri"/>
      <color rgb="00D43F3F"/>
      <sz val="8"/>
    </font>
    <font>
      <name val="Calibri"/>
      <i val="1"/>
      <color rgb="008994A4"/>
      <sz val="10"/>
    </font>
    <font>
      <name val="Calibri"/>
      <b val="1"/>
      <color rgb="00151B24"/>
      <sz val="10"/>
    </font>
    <font>
      <name val="Calibri"/>
      <b val="1"/>
      <color rgb="000F9D63"/>
      <sz val="10"/>
    </font>
    <font>
      <name val="Calibri"/>
      <b val="1"/>
      <color rgb="00D43F3F"/>
      <sz val="10"/>
    </font>
    <font>
      <name val="Calibri"/>
      <color rgb="00151B24"/>
      <sz val="10"/>
    </font>
    <font>
      <name val="Calibri"/>
      <color rgb="005A6779"/>
      <sz val="12"/>
    </font>
    <font>
      <name val="Calibri"/>
      <b val="1"/>
      <color rgb="00151B24"/>
      <sz val="20"/>
    </font>
    <font>
      <name val="Calibri"/>
      <b val="1"/>
      <color rgb="00FFFFFF"/>
      <sz val="11"/>
    </font>
  </fonts>
  <fills count="7">
    <fill>
      <patternFill/>
    </fill>
    <fill>
      <patternFill patternType="gray125"/>
    </fill>
    <fill>
      <patternFill patternType="solid">
        <fgColor rgb="00151B24"/>
        <bgColor rgb="00151B24"/>
      </patternFill>
    </fill>
    <fill>
      <patternFill patternType="solid">
        <fgColor rgb="00E3F5EC"/>
        <bgColor rgb="00E3F5EC"/>
      </patternFill>
    </fill>
    <fill>
      <patternFill patternType="solid">
        <fgColor rgb="00FFF7D6"/>
        <bgColor rgb="00FFF7D6"/>
      </patternFill>
    </fill>
    <fill>
      <patternFill patternType="solid">
        <fgColor rgb="000F9D63"/>
        <bgColor rgb="000F9D63"/>
      </patternFill>
    </fill>
    <fill>
      <patternFill patternType="solid">
        <fgColor rgb="00F3F5F8"/>
        <bgColor rgb="00F3F5F8"/>
      </patternFill>
    </fill>
  </fills>
  <borders count="6">
    <border>
      <left/>
      <right/>
      <top/>
      <bottom/>
      <diagonal/>
    </border>
    <border>
      <left style="thin">
        <color rgb="00DCE2EA"/>
      </left>
      <right style="thin">
        <color rgb="00DCE2EA"/>
      </right>
      <top style="thin">
        <color rgb="00DCE2EA"/>
      </top>
      <bottom style="thin">
        <color rgb="00DCE2EA"/>
      </bottom>
    </border>
    <border>
      <left style="thin">
        <color rgb="009AA5B4"/>
      </left>
      <right style="thin">
        <color rgb="009AA5B4"/>
      </right>
      <top style="thin">
        <color rgb="009AA5B4"/>
      </top>
    </border>
    <border>
      <left style="thin">
        <color rgb="009AA5B4"/>
      </left>
      <right style="thin">
        <color rgb="009AA5B4"/>
      </right>
    </border>
    <border>
      <left style="thin">
        <color rgb="009AA5B4"/>
      </left>
      <right style="thin">
        <color rgb="009AA5B4"/>
      </right>
      <bottom style="thin">
        <color rgb="009AA5B4"/>
      </bottom>
    </border>
    <border>
      <bottom style="thin">
        <color rgb="00DCE2EA"/>
      </bottom>
    </border>
  </borders>
  <cellStyleXfs count="1">
    <xf numFmtId="0" fontId="0" fillId="0" borderId="0"/>
  </cellStyleXfs>
  <cellXfs count="45">
    <xf numFmtId="0" fontId="0" fillId="0" borderId="0" pivotButton="0" quotePrefix="0" xfId="0"/>
    <xf numFmtId="0" fontId="1" fillId="2" borderId="0" pivotButton="0" quotePrefix="0" xfId="0"/>
    <xf numFmtId="0" fontId="0" fillId="2" borderId="0" pivotButton="0" quotePrefix="0" xfId="0"/>
    <xf numFmtId="0" fontId="2" fillId="2" borderId="0" pivotButton="0" quotePrefix="0" xfId="0"/>
    <xf numFmtId="0" fontId="3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vertical="top"/>
    </xf>
    <xf numFmtId="0" fontId="5" fillId="0" borderId="0" applyAlignment="1" pivotButton="0" quotePrefix="0" xfId="0">
      <alignment vertical="top" wrapText="1"/>
    </xf>
    <xf numFmtId="0" fontId="4" fillId="0" borderId="0" pivotButton="0" quotePrefix="0" xfId="0"/>
    <xf numFmtId="0" fontId="6" fillId="0" borderId="0" applyAlignment="1" pivotButton="0" quotePrefix="0" xfId="0">
      <alignment horizontal="right" vertical="top"/>
    </xf>
    <xf numFmtId="0" fontId="7" fillId="0" borderId="0" applyAlignment="1" pivotButton="0" quotePrefix="0" xfId="0">
      <alignment vertical="top" wrapText="1"/>
    </xf>
    <xf numFmtId="0" fontId="0" fillId="3" borderId="0" pivotButton="0" quotePrefix="0" xfId="0"/>
    <xf numFmtId="0" fontId="8" fillId="3" borderId="0" pivotButton="0" quotePrefix="0" xfId="0"/>
    <xf numFmtId="0" fontId="7" fillId="3" borderId="0" applyAlignment="1" pivotButton="0" quotePrefix="0" xfId="0">
      <alignment vertical="top" wrapText="1"/>
    </xf>
    <xf numFmtId="0" fontId="9" fillId="3" borderId="0" pivotButton="0" quotePrefix="0" xfId="0"/>
    <xf numFmtId="0" fontId="10" fillId="0" borderId="0" pivotButton="0" quotePrefix="0" xfId="0"/>
    <xf numFmtId="0" fontId="11" fillId="0" borderId="0" applyAlignment="1" pivotButton="0" quotePrefix="0" xfId="0">
      <alignment horizontal="right"/>
    </xf>
    <xf numFmtId="0" fontId="11" fillId="0" borderId="0" pivotButton="0" quotePrefix="0" xfId="0"/>
    <xf numFmtId="0" fontId="12" fillId="0" borderId="0" applyAlignment="1" pivotButton="0" quotePrefix="0" xfId="0">
      <alignment horizontal="right" vertical="center"/>
    </xf>
    <xf numFmtId="0" fontId="13" fillId="4" borderId="1" applyAlignment="1" pivotButton="0" quotePrefix="0" xfId="0">
      <alignment horizontal="center" vertical="center"/>
    </xf>
    <xf numFmtId="0" fontId="14" fillId="0" borderId="0" applyAlignment="1" pivotButton="0" quotePrefix="0" xfId="0">
      <alignment horizontal="right" vertical="center"/>
    </xf>
    <xf numFmtId="0" fontId="15" fillId="5" borderId="0" applyAlignment="1" pivotButton="0" quotePrefix="0" xfId="0">
      <alignment horizontal="center"/>
    </xf>
    <xf numFmtId="0" fontId="15" fillId="5" borderId="0" applyAlignment="1" pivotButton="0" quotePrefix="0" xfId="0">
      <alignment horizontal="left"/>
    </xf>
    <xf numFmtId="0" fontId="15" fillId="5" borderId="0" applyAlignment="1" pivotButton="0" quotePrefix="0" xfId="0">
      <alignment horizontal="right"/>
    </xf>
    <xf numFmtId="1" fontId="16" fillId="0" borderId="2" applyAlignment="1" pivotButton="0" quotePrefix="0" xfId="0">
      <alignment horizontal="left" vertical="top"/>
    </xf>
    <xf numFmtId="0" fontId="18" fillId="0" borderId="5" pivotButton="0" quotePrefix="0" xfId="0"/>
    <xf numFmtId="0" fontId="18" fillId="0" borderId="5" applyAlignment="1" pivotButton="0" quotePrefix="0" xfId="0">
      <alignment horizontal="center"/>
    </xf>
    <xf numFmtId="164" fontId="18" fillId="0" borderId="5" pivotButton="0" quotePrefix="0" xfId="0"/>
    <xf numFmtId="0" fontId="17" fillId="0" borderId="3" pivotButton="0" quotePrefix="0" xfId="0"/>
    <xf numFmtId="0" fontId="0" fillId="0" borderId="4" pivotButton="0" quotePrefix="0" xfId="0"/>
    <xf numFmtId="0" fontId="0" fillId="0" borderId="5" pivotButton="0" quotePrefix="0" xfId="0"/>
    <xf numFmtId="0" fontId="0" fillId="0" borderId="5" applyAlignment="1" pivotButton="0" quotePrefix="0" xfId="0">
      <alignment horizontal="center"/>
    </xf>
    <xf numFmtId="164" fontId="0" fillId="0" borderId="5" pivotButton="0" quotePrefix="0" xfId="0"/>
    <xf numFmtId="0" fontId="19" fillId="6" borderId="0" pivotButton="0" quotePrefix="0" xfId="0"/>
    <xf numFmtId="0" fontId="0" fillId="6" borderId="0" pivotButton="0" quotePrefix="0" xfId="0"/>
    <xf numFmtId="164" fontId="19" fillId="6" borderId="0" pivotButton="0" quotePrefix="0" xfId="0"/>
    <xf numFmtId="164" fontId="20" fillId="6" borderId="0" pivotButton="0" quotePrefix="0" xfId="0"/>
    <xf numFmtId="164" fontId="21" fillId="6" borderId="0" pivotButton="0" quotePrefix="0" xfId="0"/>
    <xf numFmtId="0" fontId="22" fillId="0" borderId="5" pivotButton="0" quotePrefix="0" xfId="0"/>
    <xf numFmtId="164" fontId="22" fillId="0" borderId="5" pivotButton="0" quotePrefix="0" xfId="0"/>
    <xf numFmtId="164" fontId="19" fillId="0" borderId="5" pivotButton="0" quotePrefix="0" xfId="0"/>
    <xf numFmtId="0" fontId="23" fillId="0" borderId="5" applyAlignment="1" pivotButton="0" quotePrefix="0" xfId="0">
      <alignment horizontal="right"/>
    </xf>
    <xf numFmtId="0" fontId="24" fillId="0" borderId="0" pivotButton="0" quotePrefix="0" xfId="0"/>
    <xf numFmtId="0" fontId="25" fillId="5" borderId="0" pivotButton="0" quotePrefix="0" xfId="0"/>
    <xf numFmtId="0" fontId="16" fillId="6" borderId="0" pivotButton="0" quotePrefix="0" xfId="0"/>
    <xf numFmtId="164" fontId="16" fillId="6" borderId="0" pivotButton="0" quotePrefix="0" xfId="0"/>
  </cellXfs>
  <cellStyles count="1">
    <cellStyle name="Normal" xfId="0" builtinId="0" hidden="0"/>
  </cellStyles>
  <dxfs count="3">
    <dxf>
      <fill>
        <patternFill patternType="solid">
          <fgColor rgb="00F3F5F8"/>
          <bgColor rgb="00F3F5F8"/>
        </patternFill>
      </fill>
    </dxf>
    <dxf>
      <font>
        <b val="1"/>
        <color rgb="00D43F3F"/>
      </font>
      <fill>
        <patternFill patternType="solid">
          <fgColor rgb="00FBE9E9"/>
          <bgColor rgb="00FBE9E9"/>
        </patternFill>
      </fill>
    </dxf>
    <dxf>
      <font>
        <color rgb="000F9D63"/>
      </font>
      <fill>
        <patternFill patternType="solid">
          <fgColor rgb="00E3F5EC"/>
          <bgColor rgb="00E3F5E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t.me/fintrek_ai_bot?start=template_page_planner_mensal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D23"/>
  <sheetViews>
    <sheetView showGridLines="0" tabSelected="0" workbookViewId="0">
      <selection activeCell="A1" sqref="A1"/>
    </sheetView>
  </sheetViews>
  <sheetFormatPr baseColWidth="8" defaultRowHeight="15"/>
  <cols>
    <col width="3" customWidth="1" min="1" max="1"/>
    <col width="6" customWidth="1" min="2" max="2"/>
    <col width="34" customWidth="1" min="3" max="3"/>
    <col width="74" customWidth="1" min="4" max="4"/>
  </cols>
  <sheetData>
    <row r="2">
      <c r="B2" s="1" t="inlineStr">
        <is>
          <t>Planner mensal</t>
        </is>
      </c>
      <c r="C2" s="2" t="n"/>
      <c r="D2" s="2" t="n"/>
    </row>
    <row r="3">
      <c r="B3" s="3" t="inlineStr">
        <is>
          <t>Modelo grátis do Fintrek · fintrek.app · valores em reais (R$)</t>
        </is>
      </c>
      <c r="C3" s="2" t="n"/>
      <c r="D3" s="2" t="n"/>
    </row>
    <row r="4">
      <c r="B4" s="2" t="n"/>
      <c r="C4" s="2" t="n"/>
      <c r="D4" s="2" t="n"/>
    </row>
    <row r="6" ht="46" customHeight="1">
      <c r="B6" s="4" t="inlineStr">
        <is>
          <t>1</t>
        </is>
      </c>
      <c r="C6" s="5" t="inlineStr">
        <is>
          <t>Escolha o mês</t>
        </is>
      </c>
      <c r="D6" s="6" t="inlineStr">
        <is>
          <t>Na aba “Mês”, digite o ano e o número do mês (1 a 12) nas duas células amarelas. O calendário se monta sozinho, de domingo a sábado.</t>
        </is>
      </c>
    </row>
    <row r="8" ht="46" customHeight="1">
      <c r="B8" s="4" t="inlineStr">
        <is>
          <t>2</t>
        </is>
      </c>
      <c r="C8" s="5" t="inlineStr">
        <is>
          <t>Anote as contas a pagar</t>
        </is>
      </c>
      <c r="D8" s="6" t="inlineStr">
        <is>
          <t>Conta, dia do vencimento e valor. O dia de cada conta fica destacado no calendário, com o nome da conta. Em “Pago?”, escolha Sim ou Não.</t>
        </is>
      </c>
    </row>
    <row r="10" ht="46" customHeight="1">
      <c r="B10" s="4" t="inlineStr">
        <is>
          <t>3</t>
        </is>
      </c>
      <c r="C10" s="5" t="inlineStr">
        <is>
          <t>Defina o plano de gastos</t>
        </is>
      </c>
      <c r="D10" s="6" t="inlineStr">
        <is>
          <t>Na aba “Categorias”, ajuste os nomes e o limite mensal de cada categoria. Na aba “Mês”, anote quanto já gastou em cada uma — o saldo é calculado.</t>
        </is>
      </c>
    </row>
    <row r="12" ht="46" customHeight="1">
      <c r="B12" s="4" t="inlineStr">
        <is>
          <t>4</t>
        </is>
      </c>
      <c r="C12" s="5" t="inlineStr">
        <is>
          <t>Revise toda semana</t>
        </is>
      </c>
      <c r="D12" s="6" t="inlineStr">
        <is>
          <t>Marque as contas pagas, atualize os gastos e confira o saldo e as metas. Para o mês seguinte, duplique a aba “Mês” e troque o mês.</t>
        </is>
      </c>
    </row>
    <row r="14">
      <c r="C14" s="7" t="inlineStr">
        <is>
          <t>Bom saber</t>
        </is>
      </c>
    </row>
    <row r="15" ht="30" customHeight="1">
      <c r="C15" s="8" t="inlineStr">
        <is>
          <t>✓</t>
        </is>
      </c>
      <c r="D15" s="9" t="inlineStr">
        <is>
          <t>Os valores em cinza na aba “Mês” são só exemplo (novembro de 2026) — apague e escreva os seus.</t>
        </is>
      </c>
    </row>
    <row r="16" ht="30" customHeight="1">
      <c r="C16" s="8" t="inlineStr">
        <is>
          <t>✓</t>
        </is>
      </c>
      <c r="D16" s="9" t="inlineStr">
        <is>
          <t>Para imprimir: a aba “Mês” já está configurada para uma folha A4 na horizontal.</t>
        </is>
      </c>
    </row>
    <row r="17" ht="30" customHeight="1">
      <c r="C17" s="8" t="inlineStr">
        <is>
          <t>✓</t>
        </is>
      </c>
      <c r="D17" s="9" t="inlineStr">
        <is>
          <t>Funciona no Excel, no LibreOffice e no Google Planilhas (envie o arquivo ao Google Drive e abra com Planilhas Google).</t>
        </is>
      </c>
    </row>
    <row r="18" ht="30" customHeight="1">
      <c r="C18" s="8" t="inlineStr">
        <is>
          <t>✓</t>
        </is>
      </c>
      <c r="D18" s="9" t="inlineStr">
        <is>
          <t>Prefere escrever à mão? O planner em branco, em PDF para imprimir, está em fintrek.app/pt/planilhas/planner-mensal/.</t>
        </is>
      </c>
    </row>
    <row r="20">
      <c r="B20" s="10" t="n"/>
      <c r="C20" s="11" t="inlineStr">
        <is>
          <t>Cansou de anotar cada gasto?</t>
        </is>
      </c>
      <c r="D20" s="10" t="n"/>
    </row>
    <row r="21" ht="30" customHeight="1">
      <c r="B21" s="10" t="n"/>
      <c r="C21" s="12" t="inlineStr">
        <is>
          <t>Fale o gasto no Telegram — “mercado 230” — e o bot do Fintrek registra na categoria certa depois que você confirma. Quando quiser, ele manda a planilha em Excel com todos os seus lançamentos. Os primeiros 30 dias são grátis.</t>
        </is>
      </c>
    </row>
    <row r="22">
      <c r="B22" s="10" t="n"/>
    </row>
    <row r="23">
      <c r="B23" s="10" t="n"/>
      <c r="C23" s="13" t="inlineStr">
        <is>
          <t>Experimente o Fintrek no Telegram →</t>
        </is>
      </c>
      <c r="D23" s="10" t="n"/>
    </row>
  </sheetData>
  <mergeCells count="1">
    <mergeCell ref="C21:D22"/>
  </mergeCells>
  <hyperlinks>
    <hyperlink xmlns:r="http://schemas.openxmlformats.org/officeDocument/2006/relationships" ref="C23" r:id="rId1"/>
  </hyperlinks>
  <printOptions horizontalCentered="1"/>
  <pageMargins left="0.4" right="0.4" top="0.45" bottom="0.45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B2:M36"/>
  <sheetViews>
    <sheetView showGridLines="0" tabSelected="1" workbookViewId="0">
      <selection activeCell="A1" sqref="A1"/>
    </sheetView>
  </sheetViews>
  <sheetFormatPr baseColWidth="8" defaultRowHeight="15"/>
  <cols>
    <col width="2" customWidth="1" min="1" max="1"/>
    <col width="12.5" customWidth="1" min="2" max="2"/>
    <col width="12.5" customWidth="1" min="3" max="3"/>
    <col width="12.5" customWidth="1" min="4" max="4"/>
    <col width="12.5" customWidth="1" min="5" max="5"/>
    <col width="12.5" customWidth="1" min="6" max="6"/>
    <col width="12.5" customWidth="1" min="7" max="7"/>
    <col width="12.5" customWidth="1" min="8" max="8"/>
    <col width="2.5" customWidth="1" min="9" max="9"/>
    <col width="22" customWidth="1" min="10" max="10"/>
    <col width="12" customWidth="1" min="11" max="11"/>
    <col width="12" customWidth="1" min="12" max="12"/>
    <col width="12" customWidth="1" min="13" max="13"/>
  </cols>
  <sheetData>
    <row r="2">
      <c r="B2" s="14" t="inlineStr">
        <is>
          <t>Planner mensal</t>
        </is>
      </c>
      <c r="M2" s="15" t="inlineStr">
        <is>
          <t>fintrek.app</t>
        </is>
      </c>
    </row>
    <row r="3">
      <c r="B3" s="16" t="inlineStr">
        <is>
          <t>Digite o ano e o mês nas células amarelas — o calendário se monta sozinho. Valores em reais (R$).</t>
        </is>
      </c>
    </row>
    <row r="5" ht="24" customHeight="1">
      <c r="B5" s="17" t="inlineStr">
        <is>
          <t>Ano</t>
        </is>
      </c>
      <c r="C5" s="18" t="n">
        <v>2026</v>
      </c>
      <c r="D5" s="17" t="inlineStr">
        <is>
          <t>Mês (1–12)</t>
        </is>
      </c>
      <c r="E5" s="18" t="n">
        <v>11</v>
      </c>
      <c r="F5" s="19">
        <f>IF(OR($C$5="",$E$5=""),"",CHOOSE($E$5,"Janeiro","Fevereiro","Março","Abril","Maio","Junho","Julho","Agosto","Setembro","Outubro","Novembro","Dezembro")&amp;" de "&amp;$C$5)</f>
        <v/>
      </c>
    </row>
    <row r="6">
      <c r="J6" s="7" t="inlineStr">
        <is>
          <t>Contas a pagar</t>
        </is>
      </c>
    </row>
    <row r="7">
      <c r="B7" s="20" t="inlineStr">
        <is>
          <t>Domingo</t>
        </is>
      </c>
      <c r="C7" s="20" t="inlineStr">
        <is>
          <t>Segunda</t>
        </is>
      </c>
      <c r="D7" s="20" t="inlineStr">
        <is>
          <t>Terça</t>
        </is>
      </c>
      <c r="E7" s="20" t="inlineStr">
        <is>
          <t>Quarta</t>
        </is>
      </c>
      <c r="F7" s="20" t="inlineStr">
        <is>
          <t>Quinta</t>
        </is>
      </c>
      <c r="G7" s="20" t="inlineStr">
        <is>
          <t>Sexta</t>
        </is>
      </c>
      <c r="H7" s="20" t="inlineStr">
        <is>
          <t>Sábado</t>
        </is>
      </c>
      <c r="J7" s="21" t="inlineStr">
        <is>
          <t>Conta</t>
        </is>
      </c>
      <c r="K7" s="20" t="inlineStr">
        <is>
          <t>Dia</t>
        </is>
      </c>
      <c r="L7" s="22" t="inlineStr">
        <is>
          <t>Valor (R$)</t>
        </is>
      </c>
      <c r="M7" s="20" t="inlineStr">
        <is>
          <t>Pago?</t>
        </is>
      </c>
    </row>
    <row r="8" ht="16" customHeight="1">
      <c r="B8" s="23">
        <f>IF(OR($C$5="",$E$5=""),"",IF(AND(2-WEEKDAY(DATE($C$5,$E$5,1))&gt;=1,2-WEEKDAY(DATE($C$5,$E$5,1))&lt;=DAY(DATE($C$5,$E$5+1,0))),2-WEEKDAY(DATE($C$5,$E$5,1)),""))</f>
        <v/>
      </c>
      <c r="C8" s="23">
        <f>IF(OR($C$5="",$E$5=""),"",IF(AND(3-WEEKDAY(DATE($C$5,$E$5,1))&gt;=1,3-WEEKDAY(DATE($C$5,$E$5,1))&lt;=DAY(DATE($C$5,$E$5+1,0))),3-WEEKDAY(DATE($C$5,$E$5,1)),""))</f>
        <v/>
      </c>
      <c r="D8" s="23">
        <f>IF(OR($C$5="",$E$5=""),"",IF(AND(4-WEEKDAY(DATE($C$5,$E$5,1))&gt;=1,4-WEEKDAY(DATE($C$5,$E$5,1))&lt;=DAY(DATE($C$5,$E$5+1,0))),4-WEEKDAY(DATE($C$5,$E$5,1)),""))</f>
        <v/>
      </c>
      <c r="E8" s="23">
        <f>IF(OR($C$5="",$E$5=""),"",IF(AND(5-WEEKDAY(DATE($C$5,$E$5,1))&gt;=1,5-WEEKDAY(DATE($C$5,$E$5,1))&lt;=DAY(DATE($C$5,$E$5+1,0))),5-WEEKDAY(DATE($C$5,$E$5,1)),""))</f>
        <v/>
      </c>
      <c r="F8" s="23">
        <f>IF(OR($C$5="",$E$5=""),"",IF(AND(6-WEEKDAY(DATE($C$5,$E$5,1))&gt;=1,6-WEEKDAY(DATE($C$5,$E$5,1))&lt;=DAY(DATE($C$5,$E$5+1,0))),6-WEEKDAY(DATE($C$5,$E$5,1)),""))</f>
        <v/>
      </c>
      <c r="G8" s="23">
        <f>IF(OR($C$5="",$E$5=""),"",IF(AND(7-WEEKDAY(DATE($C$5,$E$5,1))&gt;=1,7-WEEKDAY(DATE($C$5,$E$5,1))&lt;=DAY(DATE($C$5,$E$5+1,0))),7-WEEKDAY(DATE($C$5,$E$5,1)),""))</f>
        <v/>
      </c>
      <c r="H8" s="23">
        <f>IF(OR($C$5="",$E$5=""),"",IF(AND(8-WEEKDAY(DATE($C$5,$E$5,1))&gt;=1,8-WEEKDAY(DATE($C$5,$E$5,1))&lt;=DAY(DATE($C$5,$E$5+1,0))),8-WEEKDAY(DATE($C$5,$E$5,1)),""))</f>
        <v/>
      </c>
      <c r="J8" s="24" t="inlineStr">
        <is>
          <t>Aluguel</t>
        </is>
      </c>
      <c r="K8" s="25" t="n">
        <v>5</v>
      </c>
      <c r="L8" s="26" t="n">
        <v>1500</v>
      </c>
      <c r="M8" s="25" t="inlineStr">
        <is>
          <t>Sim</t>
        </is>
      </c>
    </row>
    <row r="9" ht="14" customHeight="1">
      <c r="B9" s="27">
        <f>IF(B8="","",IFERROR(INDEX($J$8:$J$19,MATCH(B8,$K$8:$K$19,0))&amp;IF(COUNTIF($K$8:$K$19,B8)&gt;1," +"&amp;(COUNTIF($K$8:$K$19,B8)-1),""),""))</f>
        <v/>
      </c>
      <c r="C9" s="27">
        <f>IF(C8="","",IFERROR(INDEX($J$8:$J$19,MATCH(C8,$K$8:$K$19,0))&amp;IF(COUNTIF($K$8:$K$19,C8)&gt;1," +"&amp;(COUNTIF($K$8:$K$19,C8)-1),""),""))</f>
        <v/>
      </c>
      <c r="D9" s="27">
        <f>IF(D8="","",IFERROR(INDEX($J$8:$J$19,MATCH(D8,$K$8:$K$19,0))&amp;IF(COUNTIF($K$8:$K$19,D8)&gt;1," +"&amp;(COUNTIF($K$8:$K$19,D8)-1),""),""))</f>
        <v/>
      </c>
      <c r="E9" s="27">
        <f>IF(E8="","",IFERROR(INDEX($J$8:$J$19,MATCH(E8,$K$8:$K$19,0))&amp;IF(COUNTIF($K$8:$K$19,E8)&gt;1," +"&amp;(COUNTIF($K$8:$K$19,E8)-1),""),""))</f>
        <v/>
      </c>
      <c r="F9" s="27">
        <f>IF(F8="","",IFERROR(INDEX($J$8:$J$19,MATCH(F8,$K$8:$K$19,0))&amp;IF(COUNTIF($K$8:$K$19,F8)&gt;1," +"&amp;(COUNTIF($K$8:$K$19,F8)-1),""),""))</f>
        <v/>
      </c>
      <c r="G9" s="27">
        <f>IF(G8="","",IFERROR(INDEX($J$8:$J$19,MATCH(G8,$K$8:$K$19,0))&amp;IF(COUNTIF($K$8:$K$19,G8)&gt;1," +"&amp;(COUNTIF($K$8:$K$19,G8)-1),""),""))</f>
        <v/>
      </c>
      <c r="H9" s="27">
        <f>IF(H8="","",IFERROR(INDEX($J$8:$J$19,MATCH(H8,$K$8:$K$19,0))&amp;IF(COUNTIF($K$8:$K$19,H8)&gt;1," +"&amp;(COUNTIF($K$8:$K$19,H8)-1),""),""))</f>
        <v/>
      </c>
      <c r="J9" s="24" t="inlineStr">
        <is>
          <t>Internet e celular</t>
        </is>
      </c>
      <c r="K9" s="25" t="n">
        <v>10</v>
      </c>
      <c r="L9" s="26" t="n">
        <v>159.9</v>
      </c>
      <c r="M9" s="25" t="inlineStr">
        <is>
          <t>Sim</t>
        </is>
      </c>
    </row>
    <row r="10" ht="22" customHeight="1">
      <c r="B10" s="28" t="n"/>
      <c r="C10" s="28" t="n"/>
      <c r="D10" s="28" t="n"/>
      <c r="E10" s="28" t="n"/>
      <c r="F10" s="28" t="n"/>
      <c r="G10" s="28" t="n"/>
      <c r="H10" s="28" t="n"/>
      <c r="J10" s="24" t="inlineStr">
        <is>
          <t>Luz</t>
        </is>
      </c>
      <c r="K10" s="25" t="n">
        <v>12</v>
      </c>
      <c r="L10" s="26" t="n">
        <v>186.4</v>
      </c>
      <c r="M10" s="25" t="inlineStr">
        <is>
          <t>Não</t>
        </is>
      </c>
    </row>
    <row r="11" ht="16" customHeight="1">
      <c r="B11" s="23">
        <f>IF(OR($C$5="",$E$5=""),"",IF(AND(9-WEEKDAY(DATE($C$5,$E$5,1))&gt;=1,9-WEEKDAY(DATE($C$5,$E$5,1))&lt;=DAY(DATE($C$5,$E$5+1,0))),9-WEEKDAY(DATE($C$5,$E$5,1)),""))</f>
        <v/>
      </c>
      <c r="C11" s="23">
        <f>IF(OR($C$5="",$E$5=""),"",IF(AND(10-WEEKDAY(DATE($C$5,$E$5,1))&gt;=1,10-WEEKDAY(DATE($C$5,$E$5,1))&lt;=DAY(DATE($C$5,$E$5+1,0))),10-WEEKDAY(DATE($C$5,$E$5,1)),""))</f>
        <v/>
      </c>
      <c r="D11" s="23">
        <f>IF(OR($C$5="",$E$5=""),"",IF(AND(11-WEEKDAY(DATE($C$5,$E$5,1))&gt;=1,11-WEEKDAY(DATE($C$5,$E$5,1))&lt;=DAY(DATE($C$5,$E$5+1,0))),11-WEEKDAY(DATE($C$5,$E$5,1)),""))</f>
        <v/>
      </c>
      <c r="E11" s="23">
        <f>IF(OR($C$5="",$E$5=""),"",IF(AND(12-WEEKDAY(DATE($C$5,$E$5,1))&gt;=1,12-WEEKDAY(DATE($C$5,$E$5,1))&lt;=DAY(DATE($C$5,$E$5+1,0))),12-WEEKDAY(DATE($C$5,$E$5,1)),""))</f>
        <v/>
      </c>
      <c r="F11" s="23">
        <f>IF(OR($C$5="",$E$5=""),"",IF(AND(13-WEEKDAY(DATE($C$5,$E$5,1))&gt;=1,13-WEEKDAY(DATE($C$5,$E$5,1))&lt;=DAY(DATE($C$5,$E$5+1,0))),13-WEEKDAY(DATE($C$5,$E$5,1)),""))</f>
        <v/>
      </c>
      <c r="G11" s="23">
        <f>IF(OR($C$5="",$E$5=""),"",IF(AND(14-WEEKDAY(DATE($C$5,$E$5,1))&gt;=1,14-WEEKDAY(DATE($C$5,$E$5,1))&lt;=DAY(DATE($C$5,$E$5+1,0))),14-WEEKDAY(DATE($C$5,$E$5,1)),""))</f>
        <v/>
      </c>
      <c r="H11" s="23">
        <f>IF(OR($C$5="",$E$5=""),"",IF(AND(15-WEEKDAY(DATE($C$5,$E$5,1))&gt;=1,15-WEEKDAY(DATE($C$5,$E$5,1))&lt;=DAY(DATE($C$5,$E$5+1,0))),15-WEEKDAY(DATE($C$5,$E$5,1)),""))</f>
        <v/>
      </c>
      <c r="J11" s="24" t="inlineStr">
        <is>
          <t>Água</t>
        </is>
      </c>
      <c r="K11" s="25" t="n">
        <v>15</v>
      </c>
      <c r="L11" s="26" t="n">
        <v>74.3</v>
      </c>
      <c r="M11" s="25" t="inlineStr">
        <is>
          <t>Não</t>
        </is>
      </c>
    </row>
    <row r="12" ht="14" customHeight="1">
      <c r="B12" s="27">
        <f>IF(B11="","",IFERROR(INDEX($J$8:$J$19,MATCH(B11,$K$8:$K$19,0))&amp;IF(COUNTIF($K$8:$K$19,B11)&gt;1," +"&amp;(COUNTIF($K$8:$K$19,B11)-1),""),""))</f>
        <v/>
      </c>
      <c r="C12" s="27">
        <f>IF(C11="","",IFERROR(INDEX($J$8:$J$19,MATCH(C11,$K$8:$K$19,0))&amp;IF(COUNTIF($K$8:$K$19,C11)&gt;1," +"&amp;(COUNTIF($K$8:$K$19,C11)-1),""),""))</f>
        <v/>
      </c>
      <c r="D12" s="27">
        <f>IF(D11="","",IFERROR(INDEX($J$8:$J$19,MATCH(D11,$K$8:$K$19,0))&amp;IF(COUNTIF($K$8:$K$19,D11)&gt;1," +"&amp;(COUNTIF($K$8:$K$19,D11)-1),""),""))</f>
        <v/>
      </c>
      <c r="E12" s="27">
        <f>IF(E11="","",IFERROR(INDEX($J$8:$J$19,MATCH(E11,$K$8:$K$19,0))&amp;IF(COUNTIF($K$8:$K$19,E11)&gt;1," +"&amp;(COUNTIF($K$8:$K$19,E11)-1),""),""))</f>
        <v/>
      </c>
      <c r="F12" s="27">
        <f>IF(F11="","",IFERROR(INDEX($J$8:$J$19,MATCH(F11,$K$8:$K$19,0))&amp;IF(COUNTIF($K$8:$K$19,F11)&gt;1," +"&amp;(COUNTIF($K$8:$K$19,F11)-1),""),""))</f>
        <v/>
      </c>
      <c r="G12" s="27">
        <f>IF(G11="","",IFERROR(INDEX($J$8:$J$19,MATCH(G11,$K$8:$K$19,0))&amp;IF(COUNTIF($K$8:$K$19,G11)&gt;1," +"&amp;(COUNTIF($K$8:$K$19,G11)-1),""),""))</f>
        <v/>
      </c>
      <c r="H12" s="27">
        <f>IF(H11="","",IFERROR(INDEX($J$8:$J$19,MATCH(H11,$K$8:$K$19,0))&amp;IF(COUNTIF($K$8:$K$19,H11)&gt;1," +"&amp;(COUNTIF($K$8:$K$19,H11)-1),""),""))</f>
        <v/>
      </c>
      <c r="J12" s="24" t="inlineStr">
        <is>
          <t>Fatura do cartão</t>
        </is>
      </c>
      <c r="K12" s="25" t="n">
        <v>20</v>
      </c>
      <c r="L12" s="26" t="n">
        <v>1150</v>
      </c>
      <c r="M12" s="25" t="inlineStr">
        <is>
          <t>Não</t>
        </is>
      </c>
    </row>
    <row r="13" ht="22" customHeight="1">
      <c r="B13" s="28" t="n"/>
      <c r="C13" s="28" t="n"/>
      <c r="D13" s="28" t="n"/>
      <c r="E13" s="28" t="n"/>
      <c r="F13" s="28" t="n"/>
      <c r="G13" s="28" t="n"/>
      <c r="H13" s="28" t="n"/>
      <c r="J13" s="24" t="inlineStr">
        <is>
          <t>Academia</t>
        </is>
      </c>
      <c r="K13" s="25" t="n">
        <v>25</v>
      </c>
      <c r="L13" s="26" t="n">
        <v>99.90000000000001</v>
      </c>
      <c r="M13" s="25" t="inlineStr">
        <is>
          <t>Não</t>
        </is>
      </c>
    </row>
    <row r="14" ht="16" customHeight="1">
      <c r="B14" s="23">
        <f>IF(OR($C$5="",$E$5=""),"",IF(AND(16-WEEKDAY(DATE($C$5,$E$5,1))&gt;=1,16-WEEKDAY(DATE($C$5,$E$5,1))&lt;=DAY(DATE($C$5,$E$5+1,0))),16-WEEKDAY(DATE($C$5,$E$5,1)),""))</f>
        <v/>
      </c>
      <c r="C14" s="23">
        <f>IF(OR($C$5="",$E$5=""),"",IF(AND(17-WEEKDAY(DATE($C$5,$E$5,1))&gt;=1,17-WEEKDAY(DATE($C$5,$E$5,1))&lt;=DAY(DATE($C$5,$E$5+1,0))),17-WEEKDAY(DATE($C$5,$E$5,1)),""))</f>
        <v/>
      </c>
      <c r="D14" s="23">
        <f>IF(OR($C$5="",$E$5=""),"",IF(AND(18-WEEKDAY(DATE($C$5,$E$5,1))&gt;=1,18-WEEKDAY(DATE($C$5,$E$5,1))&lt;=DAY(DATE($C$5,$E$5+1,0))),18-WEEKDAY(DATE($C$5,$E$5,1)),""))</f>
        <v/>
      </c>
      <c r="E14" s="23">
        <f>IF(OR($C$5="",$E$5=""),"",IF(AND(19-WEEKDAY(DATE($C$5,$E$5,1))&gt;=1,19-WEEKDAY(DATE($C$5,$E$5,1))&lt;=DAY(DATE($C$5,$E$5+1,0))),19-WEEKDAY(DATE($C$5,$E$5,1)),""))</f>
        <v/>
      </c>
      <c r="F14" s="23">
        <f>IF(OR($C$5="",$E$5=""),"",IF(AND(20-WEEKDAY(DATE($C$5,$E$5,1))&gt;=1,20-WEEKDAY(DATE($C$5,$E$5,1))&lt;=DAY(DATE($C$5,$E$5+1,0))),20-WEEKDAY(DATE($C$5,$E$5,1)),""))</f>
        <v/>
      </c>
      <c r="G14" s="23">
        <f>IF(OR($C$5="",$E$5=""),"",IF(AND(21-WEEKDAY(DATE($C$5,$E$5,1))&gt;=1,21-WEEKDAY(DATE($C$5,$E$5,1))&lt;=DAY(DATE($C$5,$E$5+1,0))),21-WEEKDAY(DATE($C$5,$E$5,1)),""))</f>
        <v/>
      </c>
      <c r="H14" s="23">
        <f>IF(OR($C$5="",$E$5=""),"",IF(AND(22-WEEKDAY(DATE($C$5,$E$5,1))&gt;=1,22-WEEKDAY(DATE($C$5,$E$5,1))&lt;=DAY(DATE($C$5,$E$5+1,0))),22-WEEKDAY(DATE($C$5,$E$5,1)),""))</f>
        <v/>
      </c>
      <c r="J14" s="29" t="n"/>
      <c r="K14" s="30" t="n"/>
      <c r="L14" s="31" t="n"/>
      <c r="M14" s="30" t="n"/>
    </row>
    <row r="15" ht="14" customHeight="1">
      <c r="B15" s="27">
        <f>IF(B14="","",IFERROR(INDEX($J$8:$J$19,MATCH(B14,$K$8:$K$19,0))&amp;IF(COUNTIF($K$8:$K$19,B14)&gt;1," +"&amp;(COUNTIF($K$8:$K$19,B14)-1),""),""))</f>
        <v/>
      </c>
      <c r="C15" s="27">
        <f>IF(C14="","",IFERROR(INDEX($J$8:$J$19,MATCH(C14,$K$8:$K$19,0))&amp;IF(COUNTIF($K$8:$K$19,C14)&gt;1," +"&amp;(COUNTIF($K$8:$K$19,C14)-1),""),""))</f>
        <v/>
      </c>
      <c r="D15" s="27">
        <f>IF(D14="","",IFERROR(INDEX($J$8:$J$19,MATCH(D14,$K$8:$K$19,0))&amp;IF(COUNTIF($K$8:$K$19,D14)&gt;1," +"&amp;(COUNTIF($K$8:$K$19,D14)-1),""),""))</f>
        <v/>
      </c>
      <c r="E15" s="27">
        <f>IF(E14="","",IFERROR(INDEX($J$8:$J$19,MATCH(E14,$K$8:$K$19,0))&amp;IF(COUNTIF($K$8:$K$19,E14)&gt;1," +"&amp;(COUNTIF($K$8:$K$19,E14)-1),""),""))</f>
        <v/>
      </c>
      <c r="F15" s="27">
        <f>IF(F14="","",IFERROR(INDEX($J$8:$J$19,MATCH(F14,$K$8:$K$19,0))&amp;IF(COUNTIF($K$8:$K$19,F14)&gt;1," +"&amp;(COUNTIF($K$8:$K$19,F14)-1),""),""))</f>
        <v/>
      </c>
      <c r="G15" s="27">
        <f>IF(G14="","",IFERROR(INDEX($J$8:$J$19,MATCH(G14,$K$8:$K$19,0))&amp;IF(COUNTIF($K$8:$K$19,G14)&gt;1," +"&amp;(COUNTIF($K$8:$K$19,G14)-1),""),""))</f>
        <v/>
      </c>
      <c r="H15" s="27">
        <f>IF(H14="","",IFERROR(INDEX($J$8:$J$19,MATCH(H14,$K$8:$K$19,0))&amp;IF(COUNTIF($K$8:$K$19,H14)&gt;1," +"&amp;(COUNTIF($K$8:$K$19,H14)-1),""),""))</f>
        <v/>
      </c>
      <c r="J15" s="29" t="n"/>
      <c r="K15" s="30" t="n"/>
      <c r="L15" s="31" t="n"/>
      <c r="M15" s="30" t="n"/>
    </row>
    <row r="16" ht="22" customHeight="1">
      <c r="B16" s="28" t="n"/>
      <c r="C16" s="28" t="n"/>
      <c r="D16" s="28" t="n"/>
      <c r="E16" s="28" t="n"/>
      <c r="F16" s="28" t="n"/>
      <c r="G16" s="28" t="n"/>
      <c r="H16" s="28" t="n"/>
      <c r="J16" s="29" t="n"/>
      <c r="K16" s="30" t="n"/>
      <c r="L16" s="31" t="n"/>
      <c r="M16" s="30" t="n"/>
    </row>
    <row r="17" ht="16" customHeight="1">
      <c r="B17" s="23">
        <f>IF(OR($C$5="",$E$5=""),"",IF(AND(23-WEEKDAY(DATE($C$5,$E$5,1))&gt;=1,23-WEEKDAY(DATE($C$5,$E$5,1))&lt;=DAY(DATE($C$5,$E$5+1,0))),23-WEEKDAY(DATE($C$5,$E$5,1)),""))</f>
        <v/>
      </c>
      <c r="C17" s="23">
        <f>IF(OR($C$5="",$E$5=""),"",IF(AND(24-WEEKDAY(DATE($C$5,$E$5,1))&gt;=1,24-WEEKDAY(DATE($C$5,$E$5,1))&lt;=DAY(DATE($C$5,$E$5+1,0))),24-WEEKDAY(DATE($C$5,$E$5,1)),""))</f>
        <v/>
      </c>
      <c r="D17" s="23">
        <f>IF(OR($C$5="",$E$5=""),"",IF(AND(25-WEEKDAY(DATE($C$5,$E$5,1))&gt;=1,25-WEEKDAY(DATE($C$5,$E$5,1))&lt;=DAY(DATE($C$5,$E$5+1,0))),25-WEEKDAY(DATE($C$5,$E$5,1)),""))</f>
        <v/>
      </c>
      <c r="E17" s="23">
        <f>IF(OR($C$5="",$E$5=""),"",IF(AND(26-WEEKDAY(DATE($C$5,$E$5,1))&gt;=1,26-WEEKDAY(DATE($C$5,$E$5,1))&lt;=DAY(DATE($C$5,$E$5+1,0))),26-WEEKDAY(DATE($C$5,$E$5,1)),""))</f>
        <v/>
      </c>
      <c r="F17" s="23">
        <f>IF(OR($C$5="",$E$5=""),"",IF(AND(27-WEEKDAY(DATE($C$5,$E$5,1))&gt;=1,27-WEEKDAY(DATE($C$5,$E$5,1))&lt;=DAY(DATE($C$5,$E$5+1,0))),27-WEEKDAY(DATE($C$5,$E$5,1)),""))</f>
        <v/>
      </c>
      <c r="G17" s="23">
        <f>IF(OR($C$5="",$E$5=""),"",IF(AND(28-WEEKDAY(DATE($C$5,$E$5,1))&gt;=1,28-WEEKDAY(DATE($C$5,$E$5,1))&lt;=DAY(DATE($C$5,$E$5+1,0))),28-WEEKDAY(DATE($C$5,$E$5,1)),""))</f>
        <v/>
      </c>
      <c r="H17" s="23">
        <f>IF(OR($C$5="",$E$5=""),"",IF(AND(29-WEEKDAY(DATE($C$5,$E$5,1))&gt;=1,29-WEEKDAY(DATE($C$5,$E$5,1))&lt;=DAY(DATE($C$5,$E$5+1,0))),29-WEEKDAY(DATE($C$5,$E$5,1)),""))</f>
        <v/>
      </c>
      <c r="J17" s="29" t="n"/>
      <c r="K17" s="30" t="n"/>
      <c r="L17" s="31" t="n"/>
      <c r="M17" s="30" t="n"/>
    </row>
    <row r="18" ht="14" customHeight="1">
      <c r="B18" s="27">
        <f>IF(B17="","",IFERROR(INDEX($J$8:$J$19,MATCH(B17,$K$8:$K$19,0))&amp;IF(COUNTIF($K$8:$K$19,B17)&gt;1," +"&amp;(COUNTIF($K$8:$K$19,B17)-1),""),""))</f>
        <v/>
      </c>
      <c r="C18" s="27">
        <f>IF(C17="","",IFERROR(INDEX($J$8:$J$19,MATCH(C17,$K$8:$K$19,0))&amp;IF(COUNTIF($K$8:$K$19,C17)&gt;1," +"&amp;(COUNTIF($K$8:$K$19,C17)-1),""),""))</f>
        <v/>
      </c>
      <c r="D18" s="27">
        <f>IF(D17="","",IFERROR(INDEX($J$8:$J$19,MATCH(D17,$K$8:$K$19,0))&amp;IF(COUNTIF($K$8:$K$19,D17)&gt;1," +"&amp;(COUNTIF($K$8:$K$19,D17)-1),""),""))</f>
        <v/>
      </c>
      <c r="E18" s="27">
        <f>IF(E17="","",IFERROR(INDEX($J$8:$J$19,MATCH(E17,$K$8:$K$19,0))&amp;IF(COUNTIF($K$8:$K$19,E17)&gt;1," +"&amp;(COUNTIF($K$8:$K$19,E17)-1),""),""))</f>
        <v/>
      </c>
      <c r="F18" s="27">
        <f>IF(F17="","",IFERROR(INDEX($J$8:$J$19,MATCH(F17,$K$8:$K$19,0))&amp;IF(COUNTIF($K$8:$K$19,F17)&gt;1," +"&amp;(COUNTIF($K$8:$K$19,F17)-1),""),""))</f>
        <v/>
      </c>
      <c r="G18" s="27">
        <f>IF(G17="","",IFERROR(INDEX($J$8:$J$19,MATCH(G17,$K$8:$K$19,0))&amp;IF(COUNTIF($K$8:$K$19,G17)&gt;1," +"&amp;(COUNTIF($K$8:$K$19,G17)-1),""),""))</f>
        <v/>
      </c>
      <c r="H18" s="27">
        <f>IF(H17="","",IFERROR(INDEX($J$8:$J$19,MATCH(H17,$K$8:$K$19,0))&amp;IF(COUNTIF($K$8:$K$19,H17)&gt;1," +"&amp;(COUNTIF($K$8:$K$19,H17)-1),""),""))</f>
        <v/>
      </c>
      <c r="J18" s="29" t="n"/>
      <c r="K18" s="30" t="n"/>
      <c r="L18" s="31" t="n"/>
      <c r="M18" s="30" t="n"/>
    </row>
    <row r="19" ht="22" customHeight="1">
      <c r="B19" s="28" t="n"/>
      <c r="C19" s="28" t="n"/>
      <c r="D19" s="28" t="n"/>
      <c r="E19" s="28" t="n"/>
      <c r="F19" s="28" t="n"/>
      <c r="G19" s="28" t="n"/>
      <c r="H19" s="28" t="n"/>
      <c r="J19" s="29" t="n"/>
      <c r="K19" s="30" t="n"/>
      <c r="L19" s="31" t="n"/>
      <c r="M19" s="30" t="n"/>
    </row>
    <row r="20" ht="16" customHeight="1">
      <c r="B20" s="23">
        <f>IF(OR($C$5="",$E$5=""),"",IF(AND(30-WEEKDAY(DATE($C$5,$E$5,1))&gt;=1,30-WEEKDAY(DATE($C$5,$E$5,1))&lt;=DAY(DATE($C$5,$E$5+1,0))),30-WEEKDAY(DATE($C$5,$E$5,1)),""))</f>
        <v/>
      </c>
      <c r="C20" s="23">
        <f>IF(OR($C$5="",$E$5=""),"",IF(AND(31-WEEKDAY(DATE($C$5,$E$5,1))&gt;=1,31-WEEKDAY(DATE($C$5,$E$5,1))&lt;=DAY(DATE($C$5,$E$5+1,0))),31-WEEKDAY(DATE($C$5,$E$5,1)),""))</f>
        <v/>
      </c>
      <c r="D20" s="23">
        <f>IF(OR($C$5="",$E$5=""),"",IF(AND(32-WEEKDAY(DATE($C$5,$E$5,1))&gt;=1,32-WEEKDAY(DATE($C$5,$E$5,1))&lt;=DAY(DATE($C$5,$E$5+1,0))),32-WEEKDAY(DATE($C$5,$E$5,1)),""))</f>
        <v/>
      </c>
      <c r="E20" s="23">
        <f>IF(OR($C$5="",$E$5=""),"",IF(AND(33-WEEKDAY(DATE($C$5,$E$5,1))&gt;=1,33-WEEKDAY(DATE($C$5,$E$5,1))&lt;=DAY(DATE($C$5,$E$5+1,0))),33-WEEKDAY(DATE($C$5,$E$5,1)),""))</f>
        <v/>
      </c>
      <c r="F20" s="23">
        <f>IF(OR($C$5="",$E$5=""),"",IF(AND(34-WEEKDAY(DATE($C$5,$E$5,1))&gt;=1,34-WEEKDAY(DATE($C$5,$E$5,1))&lt;=DAY(DATE($C$5,$E$5+1,0))),34-WEEKDAY(DATE($C$5,$E$5,1)),""))</f>
        <v/>
      </c>
      <c r="G20" s="23">
        <f>IF(OR($C$5="",$E$5=""),"",IF(AND(35-WEEKDAY(DATE($C$5,$E$5,1))&gt;=1,35-WEEKDAY(DATE($C$5,$E$5,1))&lt;=DAY(DATE($C$5,$E$5+1,0))),35-WEEKDAY(DATE($C$5,$E$5,1)),""))</f>
        <v/>
      </c>
      <c r="H20" s="23">
        <f>IF(OR($C$5="",$E$5=""),"",IF(AND(36-WEEKDAY(DATE($C$5,$E$5,1))&gt;=1,36-WEEKDAY(DATE($C$5,$E$5,1))&lt;=DAY(DATE($C$5,$E$5+1,0))),36-WEEKDAY(DATE($C$5,$E$5,1)),""))</f>
        <v/>
      </c>
      <c r="J20" s="32" t="inlineStr">
        <is>
          <t>Total das contas</t>
        </is>
      </c>
      <c r="K20" s="33" t="n"/>
      <c r="L20" s="34">
        <f>SUM(L8:L19)</f>
        <v/>
      </c>
      <c r="M20" s="33" t="n"/>
    </row>
    <row r="21" ht="14" customHeight="1">
      <c r="B21" s="27">
        <f>IF(B20="","",IFERROR(INDEX($J$8:$J$19,MATCH(B20,$K$8:$K$19,0))&amp;IF(COUNTIF($K$8:$K$19,B20)&gt;1," +"&amp;(COUNTIF($K$8:$K$19,B20)-1),""),""))</f>
        <v/>
      </c>
      <c r="C21" s="27">
        <f>IF(C20="","",IFERROR(INDEX($J$8:$J$19,MATCH(C20,$K$8:$K$19,0))&amp;IF(COUNTIF($K$8:$K$19,C20)&gt;1," +"&amp;(COUNTIF($K$8:$K$19,C20)-1),""),""))</f>
        <v/>
      </c>
      <c r="D21" s="27">
        <f>IF(D20="","",IFERROR(INDEX($J$8:$J$19,MATCH(D20,$K$8:$K$19,0))&amp;IF(COUNTIF($K$8:$K$19,D20)&gt;1," +"&amp;(COUNTIF($K$8:$K$19,D20)-1),""),""))</f>
        <v/>
      </c>
      <c r="E21" s="27">
        <f>IF(E20="","",IFERROR(INDEX($J$8:$J$19,MATCH(E20,$K$8:$K$19,0))&amp;IF(COUNTIF($K$8:$K$19,E20)&gt;1," +"&amp;(COUNTIF($K$8:$K$19,E20)-1),""),""))</f>
        <v/>
      </c>
      <c r="F21" s="27">
        <f>IF(F20="","",IFERROR(INDEX($J$8:$J$19,MATCH(F20,$K$8:$K$19,0))&amp;IF(COUNTIF($K$8:$K$19,F20)&gt;1," +"&amp;(COUNTIF($K$8:$K$19,F20)-1),""),""))</f>
        <v/>
      </c>
      <c r="G21" s="27">
        <f>IF(G20="","",IFERROR(INDEX($J$8:$J$19,MATCH(G20,$K$8:$K$19,0))&amp;IF(COUNTIF($K$8:$K$19,G20)&gt;1," +"&amp;(COUNTIF($K$8:$K$19,G20)-1),""),""))</f>
        <v/>
      </c>
      <c r="H21" s="27">
        <f>IF(H20="","",IFERROR(INDEX($J$8:$J$19,MATCH(H20,$K$8:$K$19,0))&amp;IF(COUNTIF($K$8:$K$19,H20)&gt;1," +"&amp;(COUNTIF($K$8:$K$19,H20)-1),""),""))</f>
        <v/>
      </c>
      <c r="J21" s="32" t="inlineStr">
        <is>
          <t>Já pago</t>
        </is>
      </c>
      <c r="K21" s="33" t="n"/>
      <c r="L21" s="35">
        <f>SUMIFS(L8:L19,M8:M19,"Sim")</f>
        <v/>
      </c>
      <c r="M21" s="33" t="n"/>
    </row>
    <row r="22" ht="22" customHeight="1">
      <c r="B22" s="28" t="n"/>
      <c r="C22" s="28" t="n"/>
      <c r="D22" s="28" t="n"/>
      <c r="E22" s="28" t="n"/>
      <c r="F22" s="28" t="n"/>
      <c r="G22" s="28" t="n"/>
      <c r="H22" s="28" t="n"/>
      <c r="J22" s="32" t="inlineStr">
        <is>
          <t>Falta pagar</t>
        </is>
      </c>
      <c r="K22" s="33" t="n"/>
      <c r="L22" s="36">
        <f>L20-L21</f>
        <v/>
      </c>
      <c r="M22" s="33" t="n"/>
    </row>
    <row r="23" ht="16" customHeight="1">
      <c r="B23" s="23">
        <f>IF(OR($C$5="",$E$5=""),"",IF(AND(37-WEEKDAY(DATE($C$5,$E$5,1))&gt;=1,37-WEEKDAY(DATE($C$5,$E$5,1))&lt;=DAY(DATE($C$5,$E$5+1,0))),37-WEEKDAY(DATE($C$5,$E$5,1)),""))</f>
        <v/>
      </c>
      <c r="C23" s="23">
        <f>IF(OR($C$5="",$E$5=""),"",IF(AND(38-WEEKDAY(DATE($C$5,$E$5,1))&gt;=1,38-WEEKDAY(DATE($C$5,$E$5,1))&lt;=DAY(DATE($C$5,$E$5+1,0))),38-WEEKDAY(DATE($C$5,$E$5,1)),""))</f>
        <v/>
      </c>
      <c r="D23" s="23">
        <f>IF(OR($C$5="",$E$5=""),"",IF(AND(39-WEEKDAY(DATE($C$5,$E$5,1))&gt;=1,39-WEEKDAY(DATE($C$5,$E$5,1))&lt;=DAY(DATE($C$5,$E$5+1,0))),39-WEEKDAY(DATE($C$5,$E$5,1)),""))</f>
        <v/>
      </c>
      <c r="E23" s="23">
        <f>IF(OR($C$5="",$E$5=""),"",IF(AND(40-WEEKDAY(DATE($C$5,$E$5,1))&gt;=1,40-WEEKDAY(DATE($C$5,$E$5,1))&lt;=DAY(DATE($C$5,$E$5+1,0))),40-WEEKDAY(DATE($C$5,$E$5,1)),""))</f>
        <v/>
      </c>
      <c r="F23" s="23">
        <f>IF(OR($C$5="",$E$5=""),"",IF(AND(41-WEEKDAY(DATE($C$5,$E$5,1))&gt;=1,41-WEEKDAY(DATE($C$5,$E$5,1))&lt;=DAY(DATE($C$5,$E$5+1,0))),41-WEEKDAY(DATE($C$5,$E$5,1)),""))</f>
        <v/>
      </c>
      <c r="G23" s="23">
        <f>IF(OR($C$5="",$E$5=""),"",IF(AND(42-WEEKDAY(DATE($C$5,$E$5,1))&gt;=1,42-WEEKDAY(DATE($C$5,$E$5,1))&lt;=DAY(DATE($C$5,$E$5+1,0))),42-WEEKDAY(DATE($C$5,$E$5,1)),""))</f>
        <v/>
      </c>
      <c r="H23" s="23">
        <f>IF(OR($C$5="",$E$5=""),"",IF(AND(43-WEEKDAY(DATE($C$5,$E$5,1))&gt;=1,43-WEEKDAY(DATE($C$5,$E$5,1))&lt;=DAY(DATE($C$5,$E$5+1,0))),43-WEEKDAY(DATE($C$5,$E$5,1)),""))</f>
        <v/>
      </c>
    </row>
    <row r="24" ht="14" customHeight="1">
      <c r="B24" s="27">
        <f>IF(B23="","",IFERROR(INDEX($J$8:$J$19,MATCH(B23,$K$8:$K$19,0))&amp;IF(COUNTIF($K$8:$K$19,B23)&gt;1," +"&amp;(COUNTIF($K$8:$K$19,B23)-1),""),""))</f>
        <v/>
      </c>
      <c r="C24" s="27">
        <f>IF(C23="","",IFERROR(INDEX($J$8:$J$19,MATCH(C23,$K$8:$K$19,0))&amp;IF(COUNTIF($K$8:$K$19,C23)&gt;1," +"&amp;(COUNTIF($K$8:$K$19,C23)-1),""),""))</f>
        <v/>
      </c>
      <c r="D24" s="27">
        <f>IF(D23="","",IFERROR(INDEX($J$8:$J$19,MATCH(D23,$K$8:$K$19,0))&amp;IF(COUNTIF($K$8:$K$19,D23)&gt;1," +"&amp;(COUNTIF($K$8:$K$19,D23)-1),""),""))</f>
        <v/>
      </c>
      <c r="E24" s="27">
        <f>IF(E23="","",IFERROR(INDEX($J$8:$J$19,MATCH(E23,$K$8:$K$19,0))&amp;IF(COUNTIF($K$8:$K$19,E23)&gt;1," +"&amp;(COUNTIF($K$8:$K$19,E23)-1),""),""))</f>
        <v/>
      </c>
      <c r="F24" s="27">
        <f>IF(F23="","",IFERROR(INDEX($J$8:$J$19,MATCH(F23,$K$8:$K$19,0))&amp;IF(COUNTIF($K$8:$K$19,F23)&gt;1," +"&amp;(COUNTIF($K$8:$K$19,F23)-1),""),""))</f>
        <v/>
      </c>
      <c r="G24" s="27">
        <f>IF(G23="","",IFERROR(INDEX($J$8:$J$19,MATCH(G23,$K$8:$K$19,0))&amp;IF(COUNTIF($K$8:$K$19,G23)&gt;1," +"&amp;(COUNTIF($K$8:$K$19,G23)-1),""),""))</f>
        <v/>
      </c>
      <c r="H24" s="27">
        <f>IF(H23="","",IFERROR(INDEX($J$8:$J$19,MATCH(H23,$K$8:$K$19,0))&amp;IF(COUNTIF($K$8:$K$19,H23)&gt;1," +"&amp;(COUNTIF($K$8:$K$19,H23)-1),""),""))</f>
        <v/>
      </c>
      <c r="J24" s="7" t="inlineStr">
        <is>
          <t>Plano de gastos</t>
        </is>
      </c>
    </row>
    <row r="25" ht="22" customHeight="1">
      <c r="B25" s="28" t="n"/>
      <c r="C25" s="28" t="n"/>
      <c r="D25" s="28" t="n"/>
      <c r="E25" s="28" t="n"/>
      <c r="F25" s="28" t="n"/>
      <c r="G25" s="28" t="n"/>
      <c r="H25" s="28" t="n"/>
      <c r="J25" s="21" t="inlineStr">
        <is>
          <t>Categoria</t>
        </is>
      </c>
      <c r="K25" s="22" t="inlineStr">
        <is>
          <t>Planejado</t>
        </is>
      </c>
      <c r="L25" s="22" t="inlineStr">
        <is>
          <t>Gasto</t>
        </is>
      </c>
      <c r="M25" s="22" t="inlineStr">
        <is>
          <t>Saldo</t>
        </is>
      </c>
    </row>
    <row r="26">
      <c r="J26" s="37">
        <f>IF('Categorias'!$B5="","",'Categorias'!$B5)</f>
        <v/>
      </c>
      <c r="K26" s="38">
        <f>IF($J26="","",'Categorias'!$C5)</f>
        <v/>
      </c>
      <c r="L26" s="26" t="n">
        <v>412.35</v>
      </c>
      <c r="M26" s="39">
        <f>IF($J26="","",K26-L26)</f>
        <v/>
      </c>
    </row>
    <row r="27">
      <c r="B27" s="7" t="inlineStr">
        <is>
          <t>Metas do mês</t>
        </is>
      </c>
      <c r="F27" s="7" t="inlineStr">
        <is>
          <t>Anotações</t>
        </is>
      </c>
      <c r="J27" s="37">
        <f>IF('Categorias'!$B6="","",'Categorias'!$B6)</f>
        <v/>
      </c>
      <c r="K27" s="38">
        <f>IF($J27="","",'Categorias'!$C6)</f>
        <v/>
      </c>
      <c r="L27" s="26" t="n">
        <v>127.9</v>
      </c>
      <c r="M27" s="39">
        <f>IF($J27="","",K27-L27)</f>
        <v/>
      </c>
    </row>
    <row r="28" ht="18" customHeight="1">
      <c r="B28" s="40" t="inlineStr">
        <is>
          <t>☐</t>
        </is>
      </c>
      <c r="C28" s="24" t="inlineStr">
        <is>
          <t>Guardar R$ 300 na reserva</t>
        </is>
      </c>
      <c r="D28" s="29" t="n"/>
      <c r="F28" s="29" t="n"/>
      <c r="G28" s="29" t="n"/>
      <c r="H28" s="29" t="n"/>
      <c r="J28" s="37">
        <f>IF('Categorias'!$B7="","",'Categorias'!$B7)</f>
        <v/>
      </c>
      <c r="K28" s="38">
        <f>IF($J28="","",'Categorias'!$C7)</f>
        <v/>
      </c>
      <c r="L28" s="26" t="n">
        <v>148</v>
      </c>
      <c r="M28" s="39">
        <f>IF($J28="","",K28-L28)</f>
        <v/>
      </c>
    </row>
    <row r="29" ht="18" customHeight="1">
      <c r="B29" s="40" t="inlineStr">
        <is>
          <t>☐</t>
        </is>
      </c>
      <c r="C29" s="24" t="inlineStr">
        <is>
          <t>Gastar até R$ 250 com delivery</t>
        </is>
      </c>
      <c r="D29" s="29" t="n"/>
      <c r="F29" s="29" t="n"/>
      <c r="G29" s="29" t="n"/>
      <c r="H29" s="29" t="n"/>
      <c r="J29" s="37">
        <f>IF('Categorias'!$B8="","",'Categorias'!$B8)</f>
        <v/>
      </c>
      <c r="K29" s="38">
        <f>IF($J29="","",'Categorias'!$C8)</f>
        <v/>
      </c>
      <c r="L29" s="26" t="n">
        <v>63.75</v>
      </c>
      <c r="M29" s="39">
        <f>IF($J29="","",K29-L29)</f>
        <v/>
      </c>
    </row>
    <row r="30" ht="18" customHeight="1">
      <c r="B30" s="40" t="inlineStr">
        <is>
          <t>☐</t>
        </is>
      </c>
      <c r="C30" s="29" t="n"/>
      <c r="D30" s="29" t="n"/>
      <c r="F30" s="29" t="n"/>
      <c r="G30" s="29" t="n"/>
      <c r="H30" s="29" t="n"/>
      <c r="J30" s="37">
        <f>IF('Categorias'!$B9="","",'Categorias'!$B9)</f>
        <v/>
      </c>
      <c r="K30" s="38">
        <f>IF($J30="","",'Categorias'!$C9)</f>
        <v/>
      </c>
      <c r="L30" s="26" t="n">
        <v>80</v>
      </c>
      <c r="M30" s="39">
        <f>IF($J30="","",K30-L30)</f>
        <v/>
      </c>
    </row>
    <row r="31" ht="18" customHeight="1">
      <c r="B31" s="40" t="inlineStr">
        <is>
          <t>☐</t>
        </is>
      </c>
      <c r="C31" s="29" t="n"/>
      <c r="D31" s="29" t="n"/>
      <c r="F31" s="29" t="n"/>
      <c r="G31" s="29" t="n"/>
      <c r="H31" s="29" t="n"/>
      <c r="J31" s="37">
        <f>IF('Categorias'!$B10="","",'Categorias'!$B10)</f>
        <v/>
      </c>
      <c r="K31" s="38">
        <f>IF($J31="","",'Categorias'!$C10)</f>
        <v/>
      </c>
      <c r="L31" s="31" t="n"/>
      <c r="M31" s="39">
        <f>IF($J31="","",K31-L31)</f>
        <v/>
      </c>
    </row>
    <row r="32" ht="18" customHeight="1">
      <c r="B32" s="40" t="inlineStr">
        <is>
          <t>☐</t>
        </is>
      </c>
      <c r="C32" s="29" t="n"/>
      <c r="D32" s="29" t="n"/>
      <c r="F32" s="29" t="n"/>
      <c r="G32" s="29" t="n"/>
      <c r="H32" s="29" t="n"/>
      <c r="J32" s="37">
        <f>IF('Categorias'!$B11="","",'Categorias'!$B11)</f>
        <v/>
      </c>
      <c r="K32" s="38">
        <f>IF($J32="","",'Categorias'!$C11)</f>
        <v/>
      </c>
      <c r="L32" s="31" t="n"/>
      <c r="M32" s="39">
        <f>IF($J32="","",K32-L32)</f>
        <v/>
      </c>
    </row>
    <row r="33">
      <c r="F33" s="29" t="n"/>
      <c r="G33" s="29" t="n"/>
      <c r="H33" s="29" t="n"/>
      <c r="J33" s="37">
        <f>IF('Categorias'!$B12="","",'Categorias'!$B12)</f>
        <v/>
      </c>
      <c r="K33" s="38">
        <f>IF($J33="","",'Categorias'!$C12)</f>
        <v/>
      </c>
      <c r="L33" s="31" t="n"/>
      <c r="M33" s="39">
        <f>IF($J33="","",K33-L33)</f>
        <v/>
      </c>
    </row>
    <row r="34">
      <c r="F34" s="29" t="n"/>
      <c r="G34" s="29" t="n"/>
      <c r="H34" s="29" t="n"/>
      <c r="J34" s="37">
        <f>IF('Categorias'!$B13="","",'Categorias'!$B13)</f>
        <v/>
      </c>
      <c r="K34" s="38">
        <f>IF($J34="","",'Categorias'!$C13)</f>
        <v/>
      </c>
      <c r="L34" s="31" t="n"/>
      <c r="M34" s="39">
        <f>IF($J34="","",K34-L34)</f>
        <v/>
      </c>
    </row>
    <row r="35">
      <c r="F35" s="29" t="n"/>
      <c r="G35" s="29" t="n"/>
      <c r="H35" s="29" t="n"/>
      <c r="J35" s="37">
        <f>IF('Categorias'!$B14="","",'Categorias'!$B14)</f>
        <v/>
      </c>
      <c r="K35" s="38">
        <f>IF($J35="","",'Categorias'!$C14)</f>
        <v/>
      </c>
      <c r="L35" s="31" t="n"/>
      <c r="M35" s="39">
        <f>IF($J35="","",K35-L35)</f>
        <v/>
      </c>
    </row>
    <row r="36">
      <c r="F36" s="29" t="n"/>
      <c r="G36" s="29" t="n"/>
      <c r="H36" s="29" t="n"/>
      <c r="J36" s="32" t="inlineStr">
        <is>
          <t>Total</t>
        </is>
      </c>
      <c r="K36" s="34">
        <f>SUM(K26:K35)</f>
        <v/>
      </c>
      <c r="L36" s="34">
        <f>SUM(L26:L35)</f>
        <v/>
      </c>
      <c r="M36" s="34">
        <f>K36-L36</f>
        <v/>
      </c>
    </row>
  </sheetData>
  <mergeCells count="1">
    <mergeCell ref="F5:H5"/>
  </mergeCells>
  <conditionalFormatting sqref="B8:H10">
    <cfRule type="expression" priority="1" dxfId="0" stopIfTrue="1">
      <formula>B$8=""</formula>
    </cfRule>
  </conditionalFormatting>
  <conditionalFormatting sqref="B8:H8">
    <cfRule type="expression" priority="2" dxfId="1">
      <formula>AND(B8&lt;&gt;"",COUNTIF($K$8:$K$19,B8)&gt;0)</formula>
    </cfRule>
  </conditionalFormatting>
  <conditionalFormatting sqref="B11:H13">
    <cfRule type="expression" priority="3" dxfId="0" stopIfTrue="1">
      <formula>B$11=""</formula>
    </cfRule>
  </conditionalFormatting>
  <conditionalFormatting sqref="B11:H11">
    <cfRule type="expression" priority="4" dxfId="1">
      <formula>AND(B11&lt;&gt;"",COUNTIF($K$8:$K$19,B11)&gt;0)</formula>
    </cfRule>
  </conditionalFormatting>
  <conditionalFormatting sqref="B14:H16">
    <cfRule type="expression" priority="5" dxfId="0" stopIfTrue="1">
      <formula>B$14=""</formula>
    </cfRule>
  </conditionalFormatting>
  <conditionalFormatting sqref="B14:H14">
    <cfRule type="expression" priority="6" dxfId="1">
      <formula>AND(B14&lt;&gt;"",COUNTIF($K$8:$K$19,B14)&gt;0)</formula>
    </cfRule>
  </conditionalFormatting>
  <conditionalFormatting sqref="B17:H19">
    <cfRule type="expression" priority="7" dxfId="0" stopIfTrue="1">
      <formula>B$17=""</formula>
    </cfRule>
  </conditionalFormatting>
  <conditionalFormatting sqref="B17:H17">
    <cfRule type="expression" priority="8" dxfId="1">
      <formula>AND(B17&lt;&gt;"",COUNTIF($K$8:$K$19,B17)&gt;0)</formula>
    </cfRule>
  </conditionalFormatting>
  <conditionalFormatting sqref="B20:H22">
    <cfRule type="expression" priority="9" dxfId="0" stopIfTrue="1">
      <formula>B$20=""</formula>
    </cfRule>
  </conditionalFormatting>
  <conditionalFormatting sqref="B20:H20">
    <cfRule type="expression" priority="10" dxfId="1">
      <formula>AND(B20&lt;&gt;"",COUNTIF($K$8:$K$19,B20)&gt;0)</formula>
    </cfRule>
  </conditionalFormatting>
  <conditionalFormatting sqref="B23:H25">
    <cfRule type="expression" priority="11" dxfId="0" stopIfTrue="1">
      <formula>B$23=""</formula>
    </cfRule>
  </conditionalFormatting>
  <conditionalFormatting sqref="B23:H23">
    <cfRule type="expression" priority="12" dxfId="1">
      <formula>AND(B23&lt;&gt;"",COUNTIF($K$8:$K$19,B23)&gt;0)</formula>
    </cfRule>
  </conditionalFormatting>
  <conditionalFormatting sqref="J8:M19">
    <cfRule type="expression" priority="13" dxfId="2">
      <formula>$M8="Sim"</formula>
    </cfRule>
  </conditionalFormatting>
  <conditionalFormatting sqref="M26:M36">
    <cfRule type="cellIs" priority="14" operator="lessThan" dxfId="1">
      <formula>0</formula>
    </cfRule>
  </conditionalFormatting>
  <dataValidations count="6">
    <dataValidation sqref="C5" showDropDown="0" showInputMessage="0" showErrorMessage="1" allowBlank="0" errorTitle="Ano" error="Digite o ano com quatro dígitos, por exemplo 2026." type="whole" operator="between">
      <formula1>1900</formula1>
      <formula2>2200</formula2>
    </dataValidation>
    <dataValidation sqref="E5" showDropDown="0" showInputMessage="0" showErrorMessage="1" allowBlank="0" errorTitle="Mês" error="Digite o número do mês: 1 para janeiro, 12 para dezembro." type="whole" operator="between">
      <formula1>1</formula1>
      <formula2>12</formula2>
    </dataValidation>
    <dataValidation sqref="K8:K19" showDropDown="0" showInputMessage="0" showErrorMessage="1" allowBlank="1" errorTitle="Dia do vencimento" error="Digite o dia do mês em que a conta vence (1 a 31)." type="whole" operator="between">
      <formula1>1</formula1>
      <formula2>31</formula2>
    </dataValidation>
    <dataValidation sqref="M8:M19" showDropDown="0" showInputMessage="0" showErrorMessage="1" allowBlank="1" errorTitle="Pago?" error="Escolha Sim ou Não." type="list">
      <formula1>"Sim,Não"</formula1>
    </dataValidation>
    <dataValidation sqref="L8:L19" showDropDown="0" showInputMessage="0" showErrorMessage="1" allowBlank="1" errorTitle="Valor" error="Digite o valor em reais, sem o sinal de menos." type="decimal" operator="greaterThanOrEqual">
      <formula1>0</formula1>
    </dataValidation>
    <dataValidation sqref="L26:L35" showDropDown="0" showInputMessage="0" showErrorMessage="1" allowBlank="1" errorTitle="Gasto" error="Digite quanto já gastou nesta categoria, em reais." type="decimal" operator="greaterThanOrEqual">
      <formula1>0</formula1>
    </dataValidation>
  </dataValidations>
  <printOptions horizontalCentered="1"/>
  <pageMargins left="0.4" right="0.4" top="0.45" bottom="0.45" header="0.5" footer="0.5"/>
  <pageSetup orientation="landscape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B2:C15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0" customWidth="1" min="2" max="2"/>
    <col width="20" customWidth="1" min="3" max="3"/>
  </cols>
  <sheetData>
    <row r="2">
      <c r="B2" s="41" t="inlineStr">
        <is>
          <t>Categorias</t>
        </is>
      </c>
    </row>
    <row r="3">
      <c r="B3" s="16" t="inlineStr">
        <is>
          <t>Gastos do dia a dia (as contas fixas ficam em “Contas a pagar”). Renomeie, apague ou use as linhas livres.</t>
        </is>
      </c>
    </row>
    <row r="4">
      <c r="B4" s="42" t="inlineStr">
        <is>
          <t>Categoria</t>
        </is>
      </c>
      <c r="C4" s="42" t="inlineStr">
        <is>
          <t>Limite do mês (R$)</t>
        </is>
      </c>
    </row>
    <row r="5">
      <c r="B5" s="29" t="inlineStr">
        <is>
          <t>Mercado</t>
        </is>
      </c>
      <c r="C5" s="31" t="n">
        <v>900</v>
      </c>
    </row>
    <row r="6">
      <c r="B6" s="29" t="inlineStr">
        <is>
          <t>Transporte</t>
        </is>
      </c>
      <c r="C6" s="31" t="n">
        <v>300</v>
      </c>
    </row>
    <row r="7">
      <c r="B7" s="29" t="inlineStr">
        <is>
          <t>Restaurantes e delivery</t>
        </is>
      </c>
      <c r="C7" s="31" t="n">
        <v>300</v>
      </c>
    </row>
    <row r="8">
      <c r="B8" s="29" t="inlineStr">
        <is>
          <t>Saúde e farmácia</t>
        </is>
      </c>
      <c r="C8" s="31" t="n">
        <v>150</v>
      </c>
    </row>
    <row r="9">
      <c r="B9" s="29" t="inlineStr">
        <is>
          <t>Lazer</t>
        </is>
      </c>
      <c r="C9" s="31" t="n">
        <v>200</v>
      </c>
    </row>
    <row r="10">
      <c r="B10" s="29" t="inlineStr">
        <is>
          <t>Compras</t>
        </is>
      </c>
      <c r="C10" s="31" t="n">
        <v>200</v>
      </c>
    </row>
    <row r="11">
      <c r="B11" s="29" t="inlineStr">
        <is>
          <t>Outros</t>
        </is>
      </c>
      <c r="C11" s="31" t="n">
        <v>120</v>
      </c>
    </row>
    <row r="12">
      <c r="B12" s="29" t="n"/>
      <c r="C12" s="31" t="n"/>
    </row>
    <row r="13">
      <c r="B13" s="29" t="n"/>
      <c r="C13" s="31" t="n"/>
    </row>
    <row r="14">
      <c r="B14" s="29" t="n"/>
      <c r="C14" s="31" t="n"/>
    </row>
    <row r="15">
      <c r="B15" s="43" t="inlineStr">
        <is>
          <t>Total planejado por mês</t>
        </is>
      </c>
      <c r="C15" s="44">
        <f>SUM(C5:C14)</f>
        <v/>
      </c>
    </row>
  </sheetData>
  <printOptions horizontalCentered="1"/>
  <pageMargins left="0.4" right="0.4" top="0.45" bottom="0.45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Fintrek</dc:creator>
  <dc:title>Planner mensal</dc:title>
  <dc:language>pt-BR</dc:language>
  <dcterms:created xsi:type="dcterms:W3CDTF">2026-10-28T19:56:31Z</dcterms:created>
  <dcterms:modified xsi:type="dcterms:W3CDTF">2026-10-28T19:56:31Z</dcterms:modified>
</cp:coreProperties>
</file>