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Records" sheetId="2" state="visible" r:id="rId2"/>
    <sheet name="Month" sheetId="3" state="visible" r:id="rId3"/>
    <sheet name="Year" sheetId="4" state="visible" r:id="rId4"/>
    <sheet name="Budget" sheetId="5" state="visible" r:id="rId5"/>
    <sheet name="Capital" sheetId="6" state="visible" r:id="rId6"/>
    <sheet name="Categories" sheetId="7" state="visible" r:id="rId7"/>
    <sheet name="Rates" sheetId="8" state="visible" r:id="rId8"/>
  </sheets>
  <definedNames>
    <definedName name="_xlnm.Print_Area" localSheetId="0">'Start here'!$A$1:$L$35</definedName>
    <definedName name="_xlnm._FilterDatabase" localSheetId="1" hidden="1">'Records'!$B$4:$H$1004</definedName>
    <definedName name="_xlnm.Print_Titles" localSheetId="1">'Records'!$4:$4</definedName>
    <definedName name="_xlnm.Print_Area" localSheetId="2">'Month'!$A$1:$O$81</definedName>
    <definedName name="_xlnm.Print_Area" localSheetId="3">'Year'!$A$1:$Y$138</definedName>
    <definedName name="_xlnm.Print_Area" localSheetId="4">'Budget'!$A$1:$Q$70</definedName>
    <definedName name="_xlnm.Print_Area" localSheetId="5">'Capital'!$A$1:$G$19</definedName>
    <definedName name="_xlnm.Print_Area" localSheetId="6">'Categories'!$A$1:$F$85</definedName>
    <definedName name="_xlnm.Print_Area" localSheetId="7">'Rates'!$A$1:$F$30</definedName>
  </definedNames>
  <calcPr calcId="124519" fullCalcOnLoad="1"/>
</workbook>
</file>

<file path=xl/styles.xml><?xml version="1.0" encoding="utf-8"?>
<styleSheet xmlns="http://schemas.openxmlformats.org/spreadsheetml/2006/main">
  <numFmts count="13">
    <numFmt numFmtId="164" formatCode="0.####"/>
    <numFmt numFmtId="165" formatCode="yyyy-mm-dd"/>
    <numFmt numFmtId="166" formatCode="#,##0.####"/>
    <numFmt numFmtId="167" formatCode="[$-409]mmm d, yyyy"/>
    <numFmt numFmtId="168" formatCode="[$-409]mmm"/>
    <numFmt numFmtId="169" formatCode="#,##0;-#,##0;;@"/>
    <numFmt numFmtId="170" formatCode="#,##0.00;-#,##0.00;;@"/>
    <numFmt numFmtId="171" formatCode="&quot;plan &quot;#,##0"/>
    <numFmt numFmtId="172" formatCode="#,##0;[Red]-#,##0"/>
    <numFmt numFmtId="173" formatCode="0%;[Red]-0%"/>
    <numFmt numFmtId="174" formatCode="&quot;plan &quot;0%"/>
    <numFmt numFmtId="175" formatCode="#,##0;[Red]-#,##0;;@"/>
    <numFmt numFmtId="176" formatCode="0%;-0%;;@"/>
  </numFmts>
  <fonts count="37">
    <font>
      <name val="Calibri"/>
      <family val="2"/>
      <color theme="1"/>
      <sz val="11"/>
      <scheme val="minor"/>
    </font>
    <font>
      <name val="Calibri"/>
      <b val="1"/>
      <color rgb="00151B24"/>
      <sz val="20"/>
    </font>
    <font>
      <name val="Calibri"/>
      <color rgb="005A6779"/>
      <sz val="10"/>
    </font>
    <font>
      <name val="Calibri"/>
      <b val="1"/>
      <color rgb="00FFFFFF"/>
      <sz val="10"/>
    </font>
    <font>
      <name val="Calibri"/>
      <color rgb="00151B24"/>
      <sz val="11"/>
    </font>
    <font>
      <name val="Calibri"/>
      <color rgb="00D43F3F"/>
      <sz val="10"/>
    </font>
    <font>
      <name val="Calibri"/>
      <b val="1"/>
      <color rgb="000F9D63"/>
      <sz val="10"/>
    </font>
    <font>
      <name val="Calibri"/>
      <b val="1"/>
      <color rgb="005A6779"/>
      <sz val="9"/>
    </font>
    <font>
      <name val="Calibri"/>
      <color rgb="005A6779"/>
      <sz val="9"/>
    </font>
    <font>
      <name val="Calibri"/>
      <b val="1"/>
      <color rgb="00151B24"/>
      <sz val="11"/>
    </font>
    <font>
      <name val="Calibri"/>
      <b val="1"/>
      <color rgb="000F9D63"/>
      <sz val="11"/>
    </font>
    <font>
      <name val="Calibri"/>
      <i val="1"/>
      <color rgb="000F9D63"/>
      <sz val="10"/>
    </font>
    <font>
      <name val="Calibri"/>
      <color rgb="005A6779"/>
      <sz val="11"/>
    </font>
    <font>
      <name val="Calibri"/>
      <color rgb="000F9D63"/>
      <sz val="11"/>
    </font>
    <font>
      <name val="Calibri"/>
      <b val="1"/>
      <color rgb="00151B24"/>
      <sz val="12"/>
    </font>
    <font>
      <name val="Calibri"/>
      <b val="1"/>
      <color rgb="005A6779"/>
      <sz val="12"/>
    </font>
    <font>
      <name val="Calibri"/>
      <b val="1"/>
      <color rgb="000F9D63"/>
      <sz val="16"/>
    </font>
    <font>
      <name val="Calibri"/>
      <b val="1"/>
      <color rgb="00FFFFFF"/>
      <sz val="20"/>
    </font>
    <font>
      <name val="Calibri"/>
      <color rgb="00C9D2DD"/>
      <sz val="10"/>
    </font>
    <font>
      <name val="Calibri"/>
      <b val="1"/>
      <color rgb="000F9D63"/>
      <sz val="14"/>
    </font>
    <font>
      <name val="Calibri"/>
      <i val="1"/>
      <color rgb="005A6779"/>
      <sz val="9"/>
    </font>
    <font>
      <name val="Calibri"/>
      <b val="1"/>
      <color rgb="005A6779"/>
      <sz val="10"/>
    </font>
    <font>
      <name val="Calibri"/>
      <b val="1"/>
      <color rgb="000F9D63"/>
      <sz val="20"/>
    </font>
    <font>
      <name val="Calibri"/>
      <b val="1"/>
      <color rgb="00D43F3F"/>
      <sz val="20"/>
    </font>
    <font>
      <name val="Calibri"/>
      <b val="1"/>
      <color rgb="002B6CD4"/>
      <sz val="20"/>
    </font>
    <font>
      <name val="Calibri"/>
      <b val="1"/>
      <color rgb="00B57414"/>
      <sz val="20"/>
    </font>
    <font>
      <name val="Calibri"/>
      <color rgb="00151B24"/>
      <sz val="10"/>
    </font>
    <font>
      <name val="Calibri"/>
      <i val="1"/>
      <color rgb="005A6779"/>
      <sz val="10"/>
    </font>
    <font>
      <name val="Calibri"/>
      <b val="1"/>
      <color rgb="00D43F3F"/>
      <sz val="11"/>
    </font>
    <font>
      <name val="Calibri"/>
      <b val="1"/>
      <color rgb="00151B24"/>
      <sz val="10"/>
    </font>
    <font>
      <name val="Calibri"/>
      <b val="1"/>
      <color rgb="00151B24"/>
      <sz val="13"/>
    </font>
    <font>
      <name val="Calibri"/>
      <b val="1"/>
      <color rgb="005A6779"/>
      <sz val="11"/>
    </font>
    <font>
      <name val="Calibri"/>
      <b val="1"/>
      <color rgb="00B57414"/>
      <sz val="11"/>
    </font>
    <font>
      <name val="Calibri"/>
      <b val="1"/>
      <color rgb="000F9D63"/>
      <sz val="11"/>
      <u val="single"/>
    </font>
    <font>
      <name val="Calibri"/>
      <b val="1"/>
      <color rgb="00151B24"/>
      <sz val="15"/>
    </font>
    <font>
      <name val="Calibri"/>
      <b val="1"/>
      <color rgb="00FFFFFF"/>
      <sz val="13"/>
    </font>
    <font>
      <name val="Calibri"/>
      <b val="1"/>
      <color rgb="000F9D63"/>
      <sz val="10"/>
      <u val="single"/>
    </font>
  </fonts>
  <fills count="10">
    <fill>
      <patternFill/>
    </fill>
    <fill>
      <patternFill patternType="gray125"/>
    </fill>
    <fill>
      <patternFill patternType="solid">
        <fgColor rgb="000F9D63"/>
        <bgColor rgb="000F9D63"/>
      </patternFill>
    </fill>
    <fill>
      <patternFill patternType="solid">
        <fgColor rgb="00E3F5EC"/>
        <bgColor rgb="00E3F5EC"/>
      </patternFill>
    </fill>
    <fill>
      <patternFill patternType="solid">
        <fgColor rgb="00F3F5F8"/>
        <bgColor rgb="00F3F5F8"/>
      </patternFill>
    </fill>
    <fill>
      <patternFill patternType="solid">
        <fgColor rgb="00F2FAF6"/>
        <bgColor rgb="00F2FAF6"/>
      </patternFill>
    </fill>
    <fill>
      <patternFill patternType="solid">
        <fgColor rgb="00151B24"/>
        <bgColor rgb="00151B24"/>
      </patternFill>
    </fill>
    <fill>
      <patternFill patternType="solid">
        <fgColor rgb="00FFF6E0"/>
        <bgColor rgb="00FFF6E0"/>
      </patternFill>
    </fill>
    <fill>
      <patternFill patternType="solid">
        <fgColor rgb="00D9FDD3"/>
        <bgColor rgb="00D9FDD3"/>
      </patternFill>
    </fill>
    <fill>
      <patternFill patternType="solid">
        <fgColor rgb="00FFFFFF"/>
        <bgColor rgb="00FFFFFF"/>
      </patternFill>
    </fill>
  </fills>
  <borders count="4">
    <border>
      <left/>
      <right/>
      <top/>
      <bottom/>
      <diagonal/>
    </border>
    <border>
      <bottom style="thin">
        <color rgb="00DCE2EA"/>
      </bottom>
    </border>
    <border>
      <left style="thin">
        <color rgb="00DCE2EA"/>
      </left>
      <right style="thin">
        <color rgb="00DCE2EA"/>
      </right>
      <top style="thin">
        <color rgb="00DCE2EA"/>
      </top>
      <bottom style="thin">
        <color rgb="00DCE2EA"/>
      </bottom>
    </border>
    <border>
      <left style="thin">
        <color rgb="00B9E3CB"/>
      </left>
      <right style="thin">
        <color rgb="00B9E3CB"/>
      </right>
      <top style="thin">
        <color rgb="00B9E3CB"/>
      </top>
      <bottom style="thin">
        <color rgb="00B9E3CB"/>
      </bottom>
    </border>
  </borders>
  <cellStyleXfs count="1">
    <xf numFmtId="0" fontId="0" fillId="0" borderId="0"/>
  </cellStyleXfs>
  <cellXfs count="115">
    <xf numFmtId="0" fontId="0" fillId="0" borderId="0" pivotButton="0" quotePrefix="0" xfId="0"/>
    <xf numFmtId="0" fontId="17" fillId="6" borderId="0" pivotButton="0" quotePrefix="0" xfId="0"/>
    <xf numFmtId="0" fontId="0" fillId="6" borderId="0" pivotButton="0" quotePrefix="0" xfId="0"/>
    <xf numFmtId="0" fontId="18" fillId="6" borderId="0" pivotButton="0" quotePrefix="0" xfId="0"/>
    <xf numFmtId="0" fontId="0" fillId="2" borderId="0" pivotButton="0" quotePrefix="0" xfId="0"/>
    <xf numFmtId="0" fontId="22" fillId="0" borderId="0" applyAlignment="1" pivotButton="0" quotePrefix="0" xfId="0">
      <alignment horizontal="center" vertical="top"/>
    </xf>
    <xf numFmtId="0" fontId="14" fillId="0" borderId="0" applyAlignment="1" pivotButton="0" quotePrefix="0" xfId="0">
      <alignment vertical="top" wrapText="1"/>
    </xf>
    <xf numFmtId="0" fontId="12" fillId="0" borderId="0" applyAlignment="1" pivotButton="0" quotePrefix="0" xfId="0">
      <alignment vertical="top" wrapText="1"/>
    </xf>
    <xf numFmtId="0" fontId="0" fillId="3" borderId="0" pivotButton="0" quotePrefix="0" xfId="0"/>
    <xf numFmtId="0" fontId="34" fillId="3" borderId="0" applyAlignment="1" pivotButton="0" quotePrefix="0" xfId="0">
      <alignment vertical="center" wrapText="1"/>
    </xf>
    <xf numFmtId="0" fontId="4" fillId="3" borderId="0" applyAlignment="1" pivotButton="0" quotePrefix="0" xfId="0">
      <alignment vertical="top" wrapText="1"/>
    </xf>
    <xf numFmtId="0" fontId="4" fillId="8" borderId="3" applyAlignment="1" pivotButton="0" quotePrefix="0" xfId="0">
      <alignment horizontal="right" vertical="center" indent="1"/>
    </xf>
    <xf numFmtId="0" fontId="30" fillId="0" borderId="0" pivotButton="0" quotePrefix="0" xfId="0"/>
    <xf numFmtId="0" fontId="4" fillId="9" borderId="3" applyAlignment="1" pivotButton="0" quotePrefix="0" xfId="0">
      <alignment horizontal="left" vertical="center" indent="1"/>
    </xf>
    <xf numFmtId="0" fontId="0" fillId="0" borderId="3" pivotButton="0" quotePrefix="0" xfId="0"/>
    <xf numFmtId="0" fontId="31" fillId="0" borderId="0" applyAlignment="1" pivotButton="0" quotePrefix="0" xfId="0">
      <alignment vertical="center"/>
    </xf>
    <xf numFmtId="1" fontId="19" fillId="5" borderId="2" applyAlignment="1" pivotButton="0" quotePrefix="0" xfId="0">
      <alignment horizontal="center"/>
    </xf>
    <xf numFmtId="0" fontId="2" fillId="0" borderId="0" applyAlignment="1" pivotButton="0" quotePrefix="0" xfId="0">
      <alignment vertical="center"/>
    </xf>
    <xf numFmtId="0" fontId="10" fillId="3" borderId="0" applyAlignment="1" pivotButton="0" quotePrefix="0" xfId="0">
      <alignment vertical="center" wrapText="1"/>
    </xf>
    <xf numFmtId="0" fontId="19" fillId="5" borderId="2" applyAlignment="1" pivotButton="0" quotePrefix="0" xfId="0">
      <alignment horizontal="center"/>
    </xf>
    <xf numFmtId="0" fontId="0" fillId="7" borderId="0" pivotButton="0" quotePrefix="0" xfId="0"/>
    <xf numFmtId="0" fontId="32" fillId="7" borderId="0" pivotButton="0" quotePrefix="0" xfId="0"/>
    <xf numFmtId="0" fontId="35" fillId="2" borderId="0" applyAlignment="1" pivotButton="0" quotePrefix="0" xfId="0">
      <alignment horizontal="center" vertical="center"/>
    </xf>
    <xf numFmtId="0" fontId="26" fillId="7" borderId="0" applyAlignment="1" pivotButton="0" quotePrefix="0" xfId="0">
      <alignment vertical="top" wrapText="1"/>
    </xf>
    <xf numFmtId="0" fontId="8" fillId="3" borderId="0" applyAlignment="1" pivotButton="0" quotePrefix="0" xfId="0">
      <alignment horizontal="center" vertical="top"/>
    </xf>
    <xf numFmtId="0" fontId="2" fillId="0" borderId="0" applyAlignment="1" pivotButton="0" quotePrefix="0" xfId="0">
      <alignment horizontal="center"/>
    </xf>
    <xf numFmtId="0" fontId="10" fillId="0" borderId="0" pivotButton="0" quotePrefix="0" xfId="0"/>
    <xf numFmtId="0" fontId="2" fillId="0" borderId="0" pivotButton="0" quotePrefix="0" xfId="0"/>
    <xf numFmtId="0" fontId="2" fillId="3" borderId="0" applyAlignment="1" pivotButton="0" quotePrefix="0" xfId="0">
      <alignment vertical="top" wrapText="1"/>
    </xf>
    <xf numFmtId="0" fontId="33" fillId="0" borderId="0" pivotButton="0" quotePrefix="0" xfId="0"/>
    <xf numFmtId="0" fontId="36" fillId="3" borderId="0" pivotButton="0" quotePrefix="0" xfId="0"/>
    <xf numFmtId="0" fontId="10" fillId="0" borderId="0" applyAlignment="1" pivotButton="0" quotePrefix="0" xfId="0">
      <alignment horizontal="center"/>
    </xf>
    <xf numFmtId="0" fontId="26" fillId="0" borderId="0" applyAlignment="1" pivotButton="0" quotePrefix="0" xfId="0">
      <alignment vertical="top" wrapText="1"/>
    </xf>
    <xf numFmtId="0" fontId="0" fillId="5" borderId="2" pivotButton="0" quotePrefix="0" xfId="0"/>
    <xf numFmtId="0" fontId="0" fillId="4" borderId="2" pivotButton="0" quotePrefix="0" xfId="0"/>
    <xf numFmtId="0" fontId="1" fillId="0" borderId="0" pivotButton="0" quotePrefix="0" xfId="0"/>
    <xf numFmtId="0" fontId="3" fillId="2" borderId="0" applyAlignment="1" pivotButton="0" quotePrefix="0" xfId="0">
      <alignment horizontal="left" vertical="center" wrapText="1"/>
    </xf>
    <xf numFmtId="0" fontId="3" fillId="2" borderId="0" applyAlignment="1" pivotButton="0" quotePrefix="0" xfId="0">
      <alignment horizontal="center" vertical="center" wrapText="1"/>
    </xf>
    <xf numFmtId="0" fontId="9" fillId="0" borderId="0" pivotButton="0" quotePrefix="0" xfId="0"/>
    <xf numFmtId="167" fontId="0" fillId="0" borderId="0" pivotButton="0" quotePrefix="0" xfId="0"/>
    <xf numFmtId="4" fontId="0" fillId="0" borderId="0" pivotButton="0" quotePrefix="0" xfId="0"/>
    <xf numFmtId="4" fontId="12" fillId="4" borderId="0" applyAlignment="1" pivotButton="0" quotePrefix="0" xfId="0">
      <alignment horizontal="right"/>
    </xf>
    <xf numFmtId="0" fontId="7" fillId="0" borderId="0" pivotButton="0" quotePrefix="0" xfId="0"/>
    <xf numFmtId="0" fontId="15" fillId="0" borderId="0" applyAlignment="1" pivotButton="0" quotePrefix="0" xfId="0">
      <alignment vertical="center"/>
    </xf>
    <xf numFmtId="0" fontId="19" fillId="3" borderId="2" applyAlignment="1" pivotButton="0" quotePrefix="0" xfId="0">
      <alignment horizontal="center" vertical="center"/>
    </xf>
    <xf numFmtId="0" fontId="0" fillId="3" borderId="2" pivotButton="0" quotePrefix="0" xfId="0"/>
    <xf numFmtId="1" fontId="19" fillId="0" borderId="0" applyAlignment="1" pivotButton="0" quotePrefix="0" xfId="0">
      <alignment horizontal="center" vertical="center"/>
    </xf>
    <xf numFmtId="0" fontId="15" fillId="0" borderId="0" applyAlignment="1" pivotButton="0" quotePrefix="0" xfId="0">
      <alignment horizontal="center" vertical="center"/>
    </xf>
    <xf numFmtId="0" fontId="20" fillId="0" borderId="0" applyAlignment="1" pivotButton="0" quotePrefix="0" xfId="0">
      <alignment vertical="center"/>
    </xf>
    <xf numFmtId="0" fontId="8" fillId="0" borderId="0" pivotButton="0" quotePrefix="0" xfId="0"/>
    <xf numFmtId="167" fontId="8" fillId="0" borderId="0" applyAlignment="1" pivotButton="0" quotePrefix="0" xfId="0">
      <alignment horizontal="center"/>
    </xf>
    <xf numFmtId="167" fontId="8" fillId="0" borderId="0" pivotButton="0" quotePrefix="0" xfId="0"/>
    <xf numFmtId="0" fontId="21" fillId="4" borderId="0" applyAlignment="1" pivotButton="0" quotePrefix="0" xfId="0">
      <alignment horizontal="left" indent="1"/>
    </xf>
    <xf numFmtId="0" fontId="0" fillId="4" borderId="0" pivotButton="0" quotePrefix="0" xfId="0"/>
    <xf numFmtId="3" fontId="22" fillId="4" borderId="0" applyAlignment="1" pivotButton="0" quotePrefix="0" xfId="0">
      <alignment horizontal="left" indent="1"/>
    </xf>
    <xf numFmtId="3" fontId="23" fillId="4" borderId="0" applyAlignment="1" pivotButton="0" quotePrefix="0" xfId="0">
      <alignment horizontal="left" indent="1"/>
    </xf>
    <xf numFmtId="172" fontId="1" fillId="4" borderId="0" applyAlignment="1" pivotButton="0" quotePrefix="0" xfId="0">
      <alignment horizontal="left" indent="1"/>
    </xf>
    <xf numFmtId="173" fontId="1" fillId="4" borderId="0" applyAlignment="1" pivotButton="0" quotePrefix="0" xfId="0">
      <alignment horizontal="left" indent="1"/>
    </xf>
    <xf numFmtId="3" fontId="24" fillId="4" borderId="0" applyAlignment="1" pivotButton="0" quotePrefix="0" xfId="0">
      <alignment horizontal="left" indent="1"/>
    </xf>
    <xf numFmtId="3" fontId="25" fillId="4" borderId="0" applyAlignment="1" pivotButton="0" quotePrefix="0" xfId="0">
      <alignment horizontal="left" indent="1"/>
    </xf>
    <xf numFmtId="171" fontId="8" fillId="4" borderId="0" applyAlignment="1" pivotButton="0" quotePrefix="0" xfId="0">
      <alignment horizontal="left" indent="1"/>
    </xf>
    <xf numFmtId="174" fontId="8" fillId="4" borderId="0" applyAlignment="1" pivotButton="0" quotePrefix="0" xfId="0">
      <alignment horizontal="left" indent="1"/>
    </xf>
    <xf numFmtId="0" fontId="14" fillId="0" borderId="0" pivotButton="0" quotePrefix="0" xfId="0"/>
    <xf numFmtId="0" fontId="26" fillId="0" borderId="1" pivotButton="0" quotePrefix="0" xfId="0"/>
    <xf numFmtId="169" fontId="26" fillId="0" borderId="1" pivotButton="0" quotePrefix="0" xfId="0"/>
    <xf numFmtId="9" fontId="26" fillId="0" borderId="1" pivotButton="0" quotePrefix="0" xfId="0"/>
    <xf numFmtId="2" fontId="8" fillId="0" borderId="0" pivotButton="0" quotePrefix="0" xfId="0"/>
    <xf numFmtId="0" fontId="27" fillId="0" borderId="1" pivotButton="0" quotePrefix="0" xfId="0"/>
    <xf numFmtId="0" fontId="0" fillId="0" borderId="1" pivotButton="0" quotePrefix="0" xfId="0"/>
    <xf numFmtId="169" fontId="27" fillId="0" borderId="1" pivotButton="0" quotePrefix="0" xfId="0"/>
    <xf numFmtId="0" fontId="9" fillId="4" borderId="0" pivotButton="0" quotePrefix="0" xfId="0"/>
    <xf numFmtId="3" fontId="9" fillId="4" borderId="0" pivotButton="0" quotePrefix="0" xfId="0"/>
    <xf numFmtId="172" fontId="9" fillId="4" borderId="0" pivotButton="0" quotePrefix="0" xfId="0"/>
    <xf numFmtId="9" fontId="9" fillId="4" borderId="0" pivotButton="0" quotePrefix="0" xfId="0"/>
    <xf numFmtId="0" fontId="20" fillId="0" borderId="0" pivotButton="0" quotePrefix="0" xfId="0"/>
    <xf numFmtId="4" fontId="8" fillId="0" borderId="0" pivotButton="0" quotePrefix="0" xfId="0"/>
    <xf numFmtId="0" fontId="15" fillId="0" borderId="0" pivotButton="0" quotePrefix="0" xfId="0"/>
    <xf numFmtId="1" fontId="19" fillId="0" borderId="0" applyAlignment="1" pivotButton="0" quotePrefix="0" xfId="0">
      <alignment horizontal="center"/>
    </xf>
    <xf numFmtId="0" fontId="15" fillId="0" borderId="0" applyAlignment="1" pivotButton="0" quotePrefix="0" xfId="0">
      <alignment horizontal="center"/>
    </xf>
    <xf numFmtId="168" fontId="3" fillId="2" borderId="0" applyAlignment="1" pivotButton="0" quotePrefix="0" xfId="0">
      <alignment horizontal="center" vertical="center" wrapText="1"/>
    </xf>
    <xf numFmtId="169" fontId="29" fillId="4" borderId="1" pivotButton="0" quotePrefix="0" xfId="0"/>
    <xf numFmtId="0" fontId="28" fillId="4" borderId="0" pivotButton="0" quotePrefix="0" xfId="0"/>
    <xf numFmtId="169" fontId="28" fillId="4" borderId="0" pivotButton="0" quotePrefix="0" xfId="0"/>
    <xf numFmtId="169" fontId="2" fillId="0" borderId="0" pivotButton="0" quotePrefix="0" xfId="0"/>
    <xf numFmtId="0" fontId="10" fillId="3" borderId="0" pivotButton="0" quotePrefix="0" xfId="0"/>
    <xf numFmtId="169" fontId="10" fillId="3" borderId="0" pivotButton="0" quotePrefix="0" xfId="0"/>
    <xf numFmtId="175" fontId="9" fillId="4" borderId="0" pivotButton="0" quotePrefix="0" xfId="0"/>
    <xf numFmtId="0" fontId="21" fillId="0" borderId="0" pivotButton="0" quotePrefix="0" xfId="0"/>
    <xf numFmtId="173" fontId="21" fillId="0" borderId="0" pivotButton="0" quotePrefix="0" xfId="0"/>
    <xf numFmtId="176" fontId="26" fillId="0" borderId="1" pivotButton="0" quotePrefix="0" xfId="0"/>
    <xf numFmtId="0" fontId="4" fillId="0" borderId="1" pivotButton="0" quotePrefix="0" xfId="0"/>
    <xf numFmtId="0" fontId="8" fillId="0" borderId="1" pivotButton="0" quotePrefix="0" xfId="0"/>
    <xf numFmtId="169" fontId="0" fillId="5" borderId="2" pivotButton="0" quotePrefix="0" xfId="0"/>
    <xf numFmtId="169" fontId="9" fillId="4" borderId="0" pivotButton="0" quotePrefix="0" xfId="0"/>
    <xf numFmtId="169" fontId="13" fillId="5" borderId="2" pivotButton="0" quotePrefix="0" xfId="0"/>
    <xf numFmtId="169" fontId="10" fillId="4" borderId="0" pivotButton="0" quotePrefix="0" xfId="0"/>
    <xf numFmtId="0" fontId="9" fillId="5" borderId="2" pivotButton="0" quotePrefix="0" xfId="0"/>
    <xf numFmtId="4" fontId="0" fillId="5" borderId="2" pivotButton="0" quotePrefix="0" xfId="0"/>
    <xf numFmtId="166" fontId="12" fillId="4" borderId="0" pivotButton="0" quotePrefix="0" xfId="0"/>
    <xf numFmtId="170" fontId="9" fillId="4" borderId="0" pivotButton="0" quotePrefix="0" xfId="0"/>
    <xf numFmtId="167" fontId="0" fillId="5" borderId="2" pivotButton="0" quotePrefix="0" xfId="0"/>
    <xf numFmtId="0" fontId="15" fillId="0" borderId="0" applyAlignment="1" pivotButton="0" quotePrefix="0" xfId="0">
      <alignment horizontal="right"/>
    </xf>
    <xf numFmtId="4" fontId="16" fillId="3" borderId="0" pivotButton="0" quotePrefix="0" xfId="0"/>
    <xf numFmtId="0" fontId="9" fillId="0" borderId="0" applyAlignment="1" pivotButton="0" quotePrefix="0" xfId="0">
      <alignment vertical="top" wrapText="1"/>
    </xf>
    <xf numFmtId="0" fontId="2" fillId="0" borderId="0" applyAlignment="1" pivotButton="0" quotePrefix="0" xfId="0">
      <alignment vertical="top" wrapText="1"/>
    </xf>
    <xf numFmtId="0" fontId="6" fillId="0" borderId="0" applyAlignment="1" pivotButton="0" quotePrefix="0" xfId="0">
      <alignment vertical="center" wrapText="1"/>
    </xf>
    <xf numFmtId="0" fontId="5" fillId="0" borderId="1" pivotButton="0" quotePrefix="0" xfId="0"/>
    <xf numFmtId="0" fontId="4" fillId="0" borderId="1" applyAlignment="1" pivotButton="0" quotePrefix="0" xfId="0">
      <alignment horizontal="center"/>
    </xf>
    <xf numFmtId="0" fontId="4" fillId="3" borderId="1" pivotButton="0" quotePrefix="0" xfId="0"/>
    <xf numFmtId="0" fontId="6" fillId="3" borderId="1" pivotButton="0" quotePrefix="0" xfId="0"/>
    <xf numFmtId="0" fontId="4" fillId="3" borderId="1" applyAlignment="1" pivotButton="0" quotePrefix="0" xfId="0">
      <alignment horizontal="center"/>
    </xf>
    <xf numFmtId="164" fontId="10" fillId="3" borderId="0" pivotButton="0" quotePrefix="0" xfId="0"/>
    <xf numFmtId="0" fontId="11" fillId="3" borderId="0" pivotButton="0" quotePrefix="0" xfId="0"/>
    <xf numFmtId="166" fontId="0" fillId="0" borderId="1" pivotButton="0" quotePrefix="0" xfId="0"/>
    <xf numFmtId="167" fontId="0" fillId="0" borderId="1" pivotButton="0" quotePrefix="0" xfId="0"/>
  </cellXfs>
  <cellStyles count="1">
    <cellStyle name="Normal" xfId="0" builtinId="0" hidden="0"/>
  </cellStyles>
  <dxfs count="6">
    <dxf>
      <font>
        <b val="1"/>
        <color rgb="000F9D63"/>
      </font>
    </dxf>
    <dxf>
      <font>
        <color rgb="00D43F3F"/>
      </font>
    </dxf>
    <dxf>
      <font>
        <b val="1"/>
        <color rgb="00D43F3F"/>
      </font>
      <fill>
        <patternFill patternType="solid">
          <fgColor rgb="00FBE9E9"/>
          <bgColor rgb="00FBE9E9"/>
        </patternFill>
      </fill>
    </dxf>
    <dxf>
      <font>
        <b val="1"/>
        <color rgb="00D43F3F"/>
      </font>
    </dxf>
    <dxf>
      <fill>
        <patternFill patternType="solid">
          <fgColor rgb="00FBE9E9"/>
          <bgColor rgb="00FBE9E9"/>
        </patternFill>
      </fill>
    </dxf>
    <dxf>
      <font>
        <b val="1"/>
        <color rgb="002B6CD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chart>
    <plotArea>
      <pieChart>
        <varyColors val="1"/>
        <ser>
          <idx val="0"/>
          <order val="0"/>
          <tx>
            <strRef>
              <f>'Month'!W77</f>
            </strRef>
          </tx>
          <spPr>
            <a:ln>
              <a:prstDash val="solid"/>
            </a:ln>
          </spPr>
          <dPt>
            <idx val="0"/>
            <spPr>
              <a:solidFill>
                <a:srgbClr val="0F9D63"/>
              </a:solidFill>
              <a:ln>
                <a:solidFill>
                  <a:srgbClr val="FFFFFF"/>
                </a:solidFill>
                <a:prstDash val="solid"/>
              </a:ln>
            </spPr>
          </dPt>
          <dPt>
            <idx val="1"/>
            <spPr>
              <a:solidFill>
                <a:srgbClr val="2B6CD4"/>
              </a:solidFill>
              <a:ln>
                <a:solidFill>
                  <a:srgbClr val="FFFFFF"/>
                </a:solidFill>
                <a:prstDash val="solid"/>
              </a:ln>
            </spPr>
          </dPt>
          <dPt>
            <idx val="2"/>
            <spPr>
              <a:solidFill>
                <a:srgbClr val="B57414"/>
              </a:solidFill>
              <a:ln>
                <a:solidFill>
                  <a:srgbClr val="FFFFFF"/>
                </a:solidFill>
                <a:prstDash val="solid"/>
              </a:ln>
            </spPr>
          </dPt>
          <dPt>
            <idx val="3"/>
            <spPr>
              <a:solidFill>
                <a:srgbClr val="7A4FD0"/>
              </a:solidFill>
              <a:ln>
                <a:solidFill>
                  <a:srgbClr val="FFFFFF"/>
                </a:solidFill>
                <a:prstDash val="solid"/>
              </a:ln>
            </spPr>
          </dPt>
          <dPt>
            <idx val="4"/>
            <spPr>
              <a:solidFill>
                <a:srgbClr val="D43F3F"/>
              </a:solidFill>
              <a:ln>
                <a:solidFill>
                  <a:srgbClr val="FFFFFF"/>
                </a:solidFill>
                <a:prstDash val="solid"/>
              </a:ln>
            </spPr>
          </dPt>
          <dPt>
            <idx val="5"/>
            <spPr>
              <a:solidFill>
                <a:srgbClr val="3DDC97"/>
              </a:solidFill>
              <a:ln>
                <a:solidFill>
                  <a:srgbClr val="FFFFFF"/>
                </a:solidFill>
                <a:prstDash val="solid"/>
              </a:ln>
            </spPr>
          </dPt>
          <dPt>
            <idx val="6"/>
            <spPr>
              <a:solidFill>
                <a:srgbClr val="6AA9FF"/>
              </a:solidFill>
              <a:ln>
                <a:solidFill>
                  <a:srgbClr val="FFFFFF"/>
                </a:solidFill>
                <a:prstDash val="solid"/>
              </a:ln>
            </spPr>
          </dPt>
          <dPt>
            <idx val="7"/>
            <spPr>
              <a:solidFill>
                <a:srgbClr val="FFC857"/>
              </a:solidFill>
              <a:ln>
                <a:solidFill>
                  <a:srgbClr val="FFFFFF"/>
                </a:solidFill>
                <a:prstDash val="solid"/>
              </a:ln>
            </spPr>
          </dPt>
          <dPt>
            <idx val="8"/>
            <spPr>
              <a:solidFill>
                <a:srgbClr val="8994A4"/>
              </a:solidFill>
              <a:ln>
                <a:solidFill>
                  <a:srgbClr val="FFFFFF"/>
                </a:solidFill>
                <a:prstDash val="solid"/>
              </a:ln>
            </spPr>
          </dPt>
          <cat>
            <numRef>
              <f>'Month'!$V$78:$V$86</f>
            </numRef>
          </cat>
          <val>
            <numRef>
              <f>'Month'!$W$78:$W$86</f>
            </numRef>
          </val>
        </ser>
        <dLbls>
          <numFmt formatCode="0%;;;"/>
          <showLegendKey val="0"/>
          <showVal val="0"/>
          <showCatName val="0"/>
          <showSerName val="0"/>
          <showPercent val="1"/>
        </dLbls>
        <firstSliceAng val="0"/>
      </pieChart>
    </plotArea>
    <legend>
      <legendPos val="r"/>
    </legend>
    <plotVisOnly val="1"/>
    <dispBlanksAs val="gap"/>
  </chart>
</chartSpace>
</file>

<file path=xl/charts/chart2.xml><?xml version="1.0" encoding="utf-8"?>
<chartSpace xmlns:a="http://schemas.openxmlformats.org/drawingml/2006/main" xmlns="http://schemas.openxmlformats.org/drawingml/2006/chart">
  <chart>
    <plotArea>
      <barChart>
        <barDir val="bar"/>
        <grouping val="clustered"/>
        <ser>
          <idx val="0"/>
          <order val="0"/>
          <tx>
            <strRef>
              <f>'Month'!W77</f>
            </strRef>
          </tx>
          <spPr>
            <a:solidFill>
              <a:srgbClr val="0F9D63"/>
            </a:solidFill>
            <a:ln>
              <a:noFill/>
              <a:prstDash val="solid"/>
            </a:ln>
          </spPr>
          <cat>
            <numRef>
              <f>'Month'!$V$78:$V$85</f>
            </numRef>
          </cat>
          <val>
            <numRef>
              <f>'Month'!$W$78:$W$85</f>
            </numRef>
          </val>
        </ser>
        <ser>
          <idx val="1"/>
          <order val="1"/>
          <tx>
            <strRef>
              <f>'Month'!X77</f>
            </strRef>
          </tx>
          <spPr>
            <a:solidFill>
              <a:srgbClr val="C9D2DD"/>
            </a:solidFill>
            <a:ln>
              <a:noFill/>
              <a:prstDash val="solid"/>
            </a:ln>
          </spPr>
          <cat>
            <numRef>
              <f>'Month'!$V$78:$V$85</f>
            </numRef>
          </cat>
          <val>
            <numRef>
              <f>'Month'!$X$78:$X$85</f>
            </numRef>
          </val>
        </ser>
        <gapWidth val="5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3.xml><?xml version="1.0" encoding="utf-8"?>
<chartSpace xmlns:a="http://schemas.openxmlformats.org/drawingml/2006/main" xmlns="http://schemas.openxmlformats.org/drawingml/2006/chart">
  <chart>
    <plotArea>
      <pieChart>
        <varyColors val="1"/>
        <ser>
          <idx val="0"/>
          <order val="0"/>
          <tx>
            <strRef>
              <f>'Year'!AD140</f>
            </strRef>
          </tx>
          <spPr>
            <a:ln>
              <a:prstDash val="solid"/>
            </a:ln>
          </spPr>
          <dPt>
            <idx val="0"/>
            <spPr>
              <a:solidFill>
                <a:srgbClr val="0F9D63"/>
              </a:solidFill>
              <a:ln>
                <a:solidFill>
                  <a:srgbClr val="FFFFFF"/>
                </a:solidFill>
                <a:prstDash val="solid"/>
              </a:ln>
            </spPr>
          </dPt>
          <dPt>
            <idx val="1"/>
            <spPr>
              <a:solidFill>
                <a:srgbClr val="2B6CD4"/>
              </a:solidFill>
              <a:ln>
                <a:solidFill>
                  <a:srgbClr val="FFFFFF"/>
                </a:solidFill>
                <a:prstDash val="solid"/>
              </a:ln>
            </spPr>
          </dPt>
          <dPt>
            <idx val="2"/>
            <spPr>
              <a:solidFill>
                <a:srgbClr val="B57414"/>
              </a:solidFill>
              <a:ln>
                <a:solidFill>
                  <a:srgbClr val="FFFFFF"/>
                </a:solidFill>
                <a:prstDash val="solid"/>
              </a:ln>
            </spPr>
          </dPt>
          <dPt>
            <idx val="3"/>
            <spPr>
              <a:solidFill>
                <a:srgbClr val="7A4FD0"/>
              </a:solidFill>
              <a:ln>
                <a:solidFill>
                  <a:srgbClr val="FFFFFF"/>
                </a:solidFill>
                <a:prstDash val="solid"/>
              </a:ln>
            </spPr>
          </dPt>
          <dPt>
            <idx val="4"/>
            <spPr>
              <a:solidFill>
                <a:srgbClr val="D43F3F"/>
              </a:solidFill>
              <a:ln>
                <a:solidFill>
                  <a:srgbClr val="FFFFFF"/>
                </a:solidFill>
                <a:prstDash val="solid"/>
              </a:ln>
            </spPr>
          </dPt>
          <dPt>
            <idx val="5"/>
            <spPr>
              <a:solidFill>
                <a:srgbClr val="3DDC97"/>
              </a:solidFill>
              <a:ln>
                <a:solidFill>
                  <a:srgbClr val="FFFFFF"/>
                </a:solidFill>
                <a:prstDash val="solid"/>
              </a:ln>
            </spPr>
          </dPt>
          <dPt>
            <idx val="6"/>
            <spPr>
              <a:solidFill>
                <a:srgbClr val="6AA9FF"/>
              </a:solidFill>
              <a:ln>
                <a:solidFill>
                  <a:srgbClr val="FFFFFF"/>
                </a:solidFill>
                <a:prstDash val="solid"/>
              </a:ln>
            </spPr>
          </dPt>
          <dPt>
            <idx val="7"/>
            <spPr>
              <a:solidFill>
                <a:srgbClr val="FFC857"/>
              </a:solidFill>
              <a:ln>
                <a:solidFill>
                  <a:srgbClr val="FFFFFF"/>
                </a:solidFill>
                <a:prstDash val="solid"/>
              </a:ln>
            </spPr>
          </dPt>
          <dPt>
            <idx val="8"/>
            <spPr>
              <a:solidFill>
                <a:srgbClr val="8994A4"/>
              </a:solidFill>
              <a:ln>
                <a:solidFill>
                  <a:srgbClr val="FFFFFF"/>
                </a:solidFill>
                <a:prstDash val="solid"/>
              </a:ln>
            </spPr>
          </dPt>
          <cat>
            <numRef>
              <f>'Year'!$AC$141:$AC$149</f>
            </numRef>
          </cat>
          <val>
            <numRef>
              <f>'Year'!$AD$141:$AD$149</f>
            </numRef>
          </val>
        </ser>
        <dLbls>
          <numFmt formatCode="0%;;;"/>
          <showLegendKey val="0"/>
          <showVal val="0"/>
          <showCatName val="0"/>
          <showSerName val="0"/>
          <showPercent val="1"/>
        </dLbls>
        <firstSliceAng val="0"/>
      </pieChart>
    </plotArea>
    <legend>
      <legendPos val="r"/>
    </legend>
    <plotVisOnly val="1"/>
    <dispBlanksAs val="gap"/>
  </chart>
</chartSpace>
</file>

<file path=xl/charts/chart4.xml><?xml version="1.0" encoding="utf-8"?>
<chartSpace xmlns:a="http://schemas.openxmlformats.org/drawingml/2006/main" xmlns="http://schemas.openxmlformats.org/drawingml/2006/chart">
  <chart>
    <plotArea>
      <barChart>
        <barDir val="col"/>
        <grouping val="clustered"/>
        <ser>
          <idx val="0"/>
          <order val="0"/>
          <tx>
            <strRef>
              <f>'Year'!B71</f>
            </strRef>
          </tx>
          <spPr>
            <a:solidFill>
              <a:srgbClr val="0F9D63"/>
            </a:solidFill>
            <a:ln>
              <a:noFill/>
              <a:prstDash val="solid"/>
            </a:ln>
          </spPr>
          <cat>
            <numRef>
              <f>'Year'!$AC$151:$AN$151</f>
            </numRef>
          </cat>
          <val>
            <numRef>
              <f>'Year'!$C$71:$N$71</f>
            </numRef>
          </val>
        </ser>
        <ser>
          <idx val="1"/>
          <order val="1"/>
          <tx>
            <strRef>
              <f>'Year'!B69</f>
            </strRef>
          </tx>
          <spPr>
            <a:solidFill>
              <a:srgbClr val="E8776F"/>
            </a:solidFill>
            <a:ln>
              <a:noFill/>
              <a:prstDash val="solid"/>
            </a:ln>
          </spPr>
          <cat>
            <numRef>
              <f>'Year'!$AC$151:$AN$151</f>
            </numRef>
          </cat>
          <val>
            <numRef>
              <f>'Year'!$C$69:$N$69</f>
            </numRef>
          </val>
        </ser>
        <gapWidth val="60"/>
        <axId val="10"/>
        <axId val="100"/>
      </barChart>
      <lineChart>
        <grouping val="standard"/>
        <ser>
          <idx val="2"/>
          <order val="2"/>
          <tx>
            <strRef>
              <f>'Year'!B70</f>
            </strRef>
          </tx>
          <spPr>
            <a:ln w="19050">
              <a:solidFill>
                <a:srgbClr val="151B24"/>
              </a:solidFill>
              <a:prstDash val="dash"/>
            </a:ln>
          </spPr>
          <marker>
            <symbol val="none"/>
            <spPr>
              <a:ln>
                <a:prstDash val="solid"/>
              </a:ln>
            </spPr>
          </marker>
          <cat>
            <numRef>
              <f>'Year'!$AC$151:$AN$151</f>
            </numRef>
          </cat>
          <val>
            <numRef>
              <f>'Year'!$C$70:$N$70</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_rels/drawing3.xml.rels><Relationships xmlns="http://schemas.openxmlformats.org/package/2006/relationships"><Relationship Type="http://schemas.openxmlformats.org/officeDocument/2006/relationships/chart" Target="/xl/charts/chart3.xml" Id="rId1" /><Relationship Type="http://schemas.openxmlformats.org/officeDocument/2006/relationships/chart" Target="/xl/charts/chart4.xml"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8</col>
      <colOff>0</colOff>
      <row>17</row>
      <rowOff>0</rowOff>
    </from>
    <ext cx="1257300" cy="12573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12</row>
      <rowOff>0</rowOff>
    </from>
    <ext cx="4896000" cy="2520000"/>
    <graphicFrame>
      <nvGraphicFramePr>
        <cNvPr id="1" name="Chart 1"/>
        <cNvGraphicFramePr/>
      </nvGraphicFramePr>
      <xfrm/>
      <a:graphic>
        <a:graphicData uri="http://schemas.openxmlformats.org/drawingml/2006/chart">
          <c:chart r:id="rId1"/>
        </a:graphicData>
      </a:graphic>
    </graphicFrame>
    <clientData/>
  </oneCellAnchor>
  <oneCellAnchor>
    <from>
      <col>7</col>
      <colOff>0</colOff>
      <row>27</row>
      <rowOff>0</rowOff>
    </from>
    <ext cx="4896000" cy="2376000"/>
    <graphicFrame>
      <nvGraphicFramePr>
        <cNvPr id="2" name="Chart 2"/>
        <cNvGraphicFramePr/>
      </nvGraphicFramePr>
      <xfrm/>
      <a:graphic>
        <a:graphicData uri="http://schemas.openxmlformats.org/drawingml/2006/chart">
          <c:chart r:id="rId2"/>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16</col>
      <colOff>0</colOff>
      <row>6</row>
      <rowOff>0</rowOff>
    </from>
    <ext cx="5256000" cy="2951999"/>
    <graphicFrame>
      <nvGraphicFramePr>
        <cNvPr id="1" name="Chart 1"/>
        <cNvGraphicFramePr/>
      </nvGraphicFramePr>
      <xfrm/>
      <a:graphic>
        <a:graphicData uri="http://schemas.openxmlformats.org/drawingml/2006/chart">
          <c:chart r:id="rId1"/>
        </a:graphicData>
      </a:graphic>
    </graphicFrame>
    <clientData/>
  </oneCellAnchor>
  <oneCellAnchor>
    <from>
      <col>16</col>
      <colOff>0</colOff>
      <row>25</row>
      <rowOff>0</rowOff>
    </from>
    <ext cx="5256000" cy="3096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me/fintrek_ai_bot?start=template_universal_en" TargetMode="External" Id="rId1" /><Relationship Type="http://schemas.openxmlformats.org/officeDocument/2006/relationships/hyperlink" Target="https://t.me/fintrek_ai_bot?start=template_universal_en" TargetMode="External" Id="rId2" /><Relationship Type="http://schemas.openxmlformats.org/officeDocument/2006/relationships/drawing" Target="/xl/drawings/drawing1.xml" Id="rId3" /></Relationships>
</file>

<file path=xl/worksheets/_rels/sheet3.xml.rels><Relationships xmlns="http://schemas.openxmlformats.org/package/2006/relationships"><Relationship Type="http://schemas.openxmlformats.org/officeDocument/2006/relationships/drawing" Target="/xl/drawings/drawing2.xml" Id="rId1" /></Relationships>
</file>

<file path=xl/worksheets/_rels/sheet4.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tabColor rgb="000F9D63"/>
    <outlinePr summaryBelow="1" summaryRight="1"/>
    <pageSetUpPr fitToPage="1"/>
  </sheetPr>
  <dimension ref="B2:K34"/>
  <sheetViews>
    <sheetView showGridLines="0" tabSelected="1" workbookViewId="0">
      <selection activeCell="A1" sqref="A1"/>
    </sheetView>
  </sheetViews>
  <sheetFormatPr baseColWidth="8" defaultRowHeight="15"/>
  <cols>
    <col width="2.5" customWidth="1" min="1" max="1"/>
    <col width="6" customWidth="1" min="2" max="2"/>
    <col width="26" customWidth="1" min="3" max="3"/>
    <col width="16" customWidth="1" min="4" max="4"/>
    <col width="58" customWidth="1" min="5" max="5"/>
    <col width="2.5" customWidth="1" min="6" max="6"/>
    <col width="3" customWidth="1" min="7" max="7"/>
    <col width="3" customWidth="1" min="8" max="8"/>
    <col width="25" customWidth="1" min="9" max="9"/>
    <col width="25" customWidth="1" min="10" max="10"/>
    <col width="3" customWidth="1" min="11" max="11"/>
    <col width="2.5" customWidth="1" min="12" max="12"/>
  </cols>
  <sheetData>
    <row r="2" ht="30" customHeight="1">
      <c r="B2" s="1" t="inlineStr">
        <is>
          <t>Personal Budget — one file for the whole year</t>
        </is>
      </c>
      <c r="C2" s="2" t="n"/>
      <c r="D2" s="2" t="n"/>
      <c r="E2" s="2" t="n"/>
      <c r="F2" s="2" t="n"/>
      <c r="G2" s="2" t="n"/>
      <c r="H2" s="2" t="n"/>
      <c r="I2" s="2" t="n"/>
      <c r="J2" s="2" t="n"/>
      <c r="K2" s="2" t="n"/>
    </row>
    <row r="3">
      <c r="B3" s="3" t="inlineStr">
        <is>
          <t>Free template by Fintrek · fintrek.app</t>
        </is>
      </c>
      <c r="C3" s="2" t="n"/>
      <c r="D3" s="2" t="n"/>
      <c r="E3" s="2" t="n"/>
      <c r="F3" s="2" t="n"/>
      <c r="G3" s="2" t="n"/>
      <c r="H3" s="2" t="n"/>
      <c r="I3" s="2" t="n"/>
      <c r="J3" s="2" t="n"/>
      <c r="K3" s="2" t="n"/>
    </row>
    <row r="4">
      <c r="H4" s="4" t="n"/>
      <c r="I4" s="4" t="n"/>
      <c r="J4" s="4" t="n"/>
      <c r="K4" s="4" t="n"/>
    </row>
    <row r="5" ht="34" customHeight="1">
      <c r="B5" s="5" t="inlineStr">
        <is>
          <t>1</t>
        </is>
      </c>
      <c r="C5" s="6" t="inlineStr">
        <is>
          <t>Set the year and your currency</t>
        </is>
      </c>
      <c r="D5" s="7" t="inlineStr">
        <is>
          <t>Below, in “Settings”. Using several currencies? Add their rates on “Rates”.</t>
        </is>
      </c>
      <c r="H5" s="8" t="n"/>
      <c r="I5" s="9" t="inlineStr">
        <is>
          <t>Tired of typing in every coffee?</t>
        </is>
      </c>
      <c r="K5" s="8" t="n"/>
    </row>
    <row r="6">
      <c r="H6" s="8" t="n"/>
      <c r="I6" s="10" t="inlineStr">
        <is>
          <t>Tell the Fintrek bot in Telegram: “coffee 4 dollars” — it lands in the right currency and category.</t>
        </is>
      </c>
      <c r="K6" s="8" t="n"/>
    </row>
    <row r="7" ht="34" customHeight="1">
      <c r="B7" s="5" t="inlineStr">
        <is>
          <t>2</t>
        </is>
      </c>
      <c r="C7" s="6" t="inlineStr">
        <is>
          <t>Write down income and expenses</t>
        </is>
      </c>
      <c r="D7" s="7" t="inlineStr">
        <is>
          <t>One line per record on “Records”: date, what, type, category, amount. Empty currency = your main currency.</t>
        </is>
      </c>
      <c r="H7" s="8" t="n"/>
      <c r="K7" s="8" t="n"/>
    </row>
    <row r="8">
      <c r="H8" s="8" t="n"/>
      <c r="I8" s="8" t="n"/>
      <c r="J8" s="8" t="n"/>
      <c r="K8" s="8" t="n"/>
    </row>
    <row r="9" ht="34" customHeight="1">
      <c r="B9" s="5" t="inlineStr">
        <is>
          <t>3</t>
        </is>
      </c>
      <c r="C9" s="6" t="inlineStr">
        <is>
          <t>Plan and see the result</t>
        </is>
      </c>
      <c r="D9" s="7" t="inlineStr">
        <is>
          <t>Type your plan on “Budget”. “Month” shows the chosen month with a pie chart, “Year” — all 12 months.</t>
        </is>
      </c>
      <c r="H9" s="8" t="n"/>
      <c r="I9" s="8" t="n"/>
      <c r="J9" s="11" t="inlineStr">
        <is>
          <t>coffee 4 dollars</t>
        </is>
      </c>
      <c r="K9" s="8" t="n"/>
    </row>
    <row r="10">
      <c r="H10" s="8" t="n"/>
      <c r="I10" s="8" t="n"/>
      <c r="J10" s="8" t="n"/>
      <c r="K10" s="8" t="n"/>
    </row>
    <row r="11" ht="22" customHeight="1">
      <c r="C11" s="12" t="inlineStr">
        <is>
          <t>Settings</t>
        </is>
      </c>
      <c r="H11" s="8" t="n"/>
      <c r="I11" s="13" t="inlineStr">
        <is>
          <t>✅ Saved: 4 USD — ☕ Cafes &amp; coffee</t>
        </is>
      </c>
      <c r="J11" s="14" t="n"/>
      <c r="K11" s="8" t="n"/>
    </row>
    <row r="12" ht="22" customHeight="1">
      <c r="C12" s="15" t="inlineStr">
        <is>
          <t>Year</t>
        </is>
      </c>
      <c r="D12" s="16" t="n">
        <v>2026</v>
      </c>
      <c r="E12" s="17" t="inlineStr">
        <is>
          <t>Month, Year and Budget use this year.</t>
        </is>
      </c>
      <c r="H12" s="8" t="n"/>
      <c r="I12" s="18" t="inlineStr">
        <is>
          <t>The bot fills this Excel file for you — open it any time.</t>
        </is>
      </c>
      <c r="K12" s="8" t="n"/>
    </row>
    <row r="13" ht="22" customHeight="1">
      <c r="C13" s="15" t="inlineStr">
        <is>
          <t>Main currency</t>
        </is>
      </c>
      <c r="D13" s="19" t="inlineStr">
        <is>
          <t>USD</t>
        </is>
      </c>
      <c r="E13" s="17" t="inlineStr">
        <is>
          <t>Records without a currency are in this currency. Totals are shown in it.</t>
        </is>
      </c>
      <c r="H13" s="8" t="n"/>
      <c r="K13" s="8" t="n"/>
    </row>
    <row r="14">
      <c r="H14" s="8" t="n"/>
      <c r="I14" s="8" t="n"/>
      <c r="J14" s="8" t="n"/>
      <c r="K14" s="8" t="n"/>
    </row>
    <row r="15" ht="30" customHeight="1">
      <c r="B15" s="20" t="n"/>
      <c r="C15" s="21" t="inlineStr">
        <is>
          <t>This file contains SAMPLE records</t>
        </is>
      </c>
      <c r="D15" s="20" t="n"/>
      <c r="E15" s="20" t="n"/>
      <c r="H15" s="8" t="n"/>
      <c r="I15" s="22" t="inlineStr">
        <is>
          <t>Open Fintrek in Telegram  →</t>
        </is>
      </c>
      <c r="J15" s="4" t="n"/>
      <c r="K15" s="8" t="n"/>
    </row>
    <row r="16" ht="30" customHeight="1">
      <c r="B16" s="20" t="n"/>
      <c r="C16" s="23" t="inlineStr">
        <is>
          <t>August–October 2026 on “Records” are examples, so that Month and Year show something. To start fresh: on “Records” select B5:G1004 and press Delete — the formulas in column H stay.</t>
        </is>
      </c>
      <c r="H16" s="8" t="n"/>
      <c r="I16" s="24" t="inlineStr">
        <is>
          <t>30 days free · no card · no bank connection</t>
        </is>
      </c>
      <c r="K16" s="8" t="n"/>
    </row>
    <row r="17">
      <c r="H17" s="8" t="n"/>
      <c r="I17" s="8" t="n"/>
      <c r="J17" s="8" t="n"/>
      <c r="K17" s="8" t="n"/>
    </row>
    <row r="18">
      <c r="C18" s="12" t="inlineStr">
        <is>
          <t>What is inside</t>
        </is>
      </c>
      <c r="H18" s="8" t="n"/>
      <c r="I18" s="8" t="n"/>
      <c r="J18" s="8" t="n"/>
      <c r="K18" s="8" t="n"/>
    </row>
    <row r="19">
      <c r="B19" s="25" t="n">
        <v>1</v>
      </c>
      <c r="C19" s="26" t="inlineStr">
        <is>
          <t>Start here</t>
        </is>
      </c>
      <c r="D19" s="27" t="inlineStr">
        <is>
          <t>this page</t>
        </is>
      </c>
      <c r="H19" s="8" t="n"/>
      <c r="I19" s="8" t="n"/>
      <c r="J19" s="28" t="inlineStr">
        <is>
          <t>Scan with your phone camera to open the bot.</t>
        </is>
      </c>
      <c r="K19" s="8" t="n"/>
    </row>
    <row r="20">
      <c r="B20" s="25" t="n">
        <v>2</v>
      </c>
      <c r="C20" s="29" t="inlineStr">
        <is>
          <t>Records</t>
        </is>
      </c>
      <c r="D20" s="27" t="inlineStr">
        <is>
          <t>the only place where you type income and expenses</t>
        </is>
      </c>
      <c r="H20" s="8" t="n"/>
      <c r="I20" s="8" t="n"/>
      <c r="K20" s="8" t="n"/>
    </row>
    <row r="21">
      <c r="B21" s="25" t="n">
        <v>3</v>
      </c>
      <c r="C21" s="29" t="inlineStr">
        <is>
          <t>Month</t>
        </is>
      </c>
      <c r="D21" s="27" t="inlineStr">
        <is>
          <t>the chosen month: totals, plan vs actual, pie chart — one printable page</t>
        </is>
      </c>
      <c r="H21" s="8" t="n"/>
      <c r="I21" s="8" t="n"/>
      <c r="K21" s="8" t="n"/>
    </row>
    <row r="22">
      <c r="B22" s="25" t="n">
        <v>4</v>
      </c>
      <c r="C22" s="29" t="inlineStr">
        <is>
          <t>Year</t>
        </is>
      </c>
      <c r="D22" s="27" t="inlineStr">
        <is>
          <t>all 12 months: categories, income, expenses, savings rate, shares</t>
        </is>
      </c>
      <c r="H22" s="8" t="n"/>
      <c r="I22" s="8" t="n"/>
      <c r="K22" s="8" t="n"/>
    </row>
    <row r="23">
      <c r="B23" s="25" t="n">
        <v>5</v>
      </c>
      <c r="C23" s="29" t="inlineStr">
        <is>
          <t>Budget</t>
        </is>
      </c>
      <c r="D23" s="27" t="inlineStr">
        <is>
          <t>your plan per category for each month and planned income</t>
        </is>
      </c>
      <c r="H23" s="8" t="n"/>
      <c r="I23" s="8" t="n"/>
      <c r="J23" s="30" t="inlineStr">
        <is>
          <t>t.me/fintrek_ai_bot</t>
        </is>
      </c>
      <c r="K23" s="8" t="n"/>
    </row>
    <row r="24">
      <c r="B24" s="25" t="n">
        <v>6</v>
      </c>
      <c r="C24" s="29" t="inlineStr">
        <is>
          <t>Capital</t>
        </is>
      </c>
      <c r="D24" s="27" t="inlineStr">
        <is>
          <t>how much money you have in each currency and the total</t>
        </is>
      </c>
      <c r="H24" s="8" t="n"/>
      <c r="I24" s="8" t="n"/>
      <c r="J24" s="8" t="n"/>
      <c r="K24" s="8" t="n"/>
    </row>
    <row r="25">
      <c r="B25" s="25" t="n">
        <v>7</v>
      </c>
      <c r="C25" s="29" t="inlineStr">
        <is>
          <t>Categories</t>
        </is>
      </c>
      <c r="D25" s="27" t="inlineStr">
        <is>
          <t>your categories and their group: fixed or variable</t>
        </is>
      </c>
      <c r="H25" s="8" t="n"/>
      <c r="I25" s="8" t="n"/>
      <c r="J25" s="8" t="n"/>
      <c r="K25" s="8" t="n"/>
    </row>
    <row r="26">
      <c r="B26" s="25" t="n">
        <v>8</v>
      </c>
      <c r="C26" s="29" t="inlineStr">
        <is>
          <t>Rates</t>
        </is>
      </c>
      <c r="D26" s="27" t="inlineStr">
        <is>
          <t>exchange rates — only if you use more than one currency</t>
        </is>
      </c>
      <c r="H26" s="8" t="n"/>
      <c r="I26" s="8" t="n"/>
      <c r="J26" s="8" t="n"/>
      <c r="K26" s="8" t="n"/>
    </row>
    <row r="28">
      <c r="C28" s="12" t="inlineStr">
        <is>
          <t>How to read it</t>
        </is>
      </c>
    </row>
    <row r="29">
      <c r="C29" s="31" t="inlineStr">
        <is>
          <t>▼</t>
        </is>
      </c>
      <c r="D29" s="32" t="inlineStr">
        <is>
          <t>choose from the list (type, category, currency, month)</t>
        </is>
      </c>
    </row>
    <row r="30">
      <c r="C30" s="33" t="inlineStr"/>
      <c r="D30" s="32" t="inlineStr">
        <is>
          <t>you type here</t>
        </is>
      </c>
    </row>
    <row r="31">
      <c r="C31" s="34" t="inlineStr"/>
      <c r="D31" s="32" t="inlineStr">
        <is>
          <t>calculated — do not type</t>
        </is>
      </c>
    </row>
    <row r="32">
      <c r="D32" s="32" t="inlineStr">
        <is>
          <t>Empty currency = main currency. Empty type = expense.</t>
        </is>
      </c>
    </row>
    <row r="33" ht="42" customHeight="1">
      <c r="D33" s="32" t="inlineStr">
        <is>
          <t>“In main currency” is calculated by the rate on “Rates”. In rows from the Fintrek bot it uses the rate when the entry was made, so old records do not change when rates change (edit the amount — it is recalculated at that rate).</t>
        </is>
      </c>
    </row>
    <row r="34" ht="28" customHeight="1">
      <c r="D34" s="32" t="inlineStr">
        <is>
          <t>Fixed / variable is the group of a category on “Categories”. Records with no category (or an unknown one) go to “Other / no category”.</t>
        </is>
      </c>
    </row>
  </sheetData>
  <mergeCells count="25">
    <mergeCell ref="C16:E16"/>
    <mergeCell ref="D20:E20"/>
    <mergeCell ref="I12:J13"/>
    <mergeCell ref="D19:E19"/>
    <mergeCell ref="D34:E34"/>
    <mergeCell ref="I15:J15"/>
    <mergeCell ref="I11:J11"/>
    <mergeCell ref="J19:J22"/>
    <mergeCell ref="D22:E22"/>
    <mergeCell ref="D31:E31"/>
    <mergeCell ref="D21:E21"/>
    <mergeCell ref="I16:J16"/>
    <mergeCell ref="D32:E32"/>
    <mergeCell ref="D7:E7"/>
    <mergeCell ref="I6:J7"/>
    <mergeCell ref="I5:J5"/>
    <mergeCell ref="D9:E9"/>
    <mergeCell ref="D25:E25"/>
    <mergeCell ref="D24:E24"/>
    <mergeCell ref="D30:E30"/>
    <mergeCell ref="D33:E33"/>
    <mergeCell ref="D29:E29"/>
    <mergeCell ref="D5:E5"/>
    <mergeCell ref="D23:E23"/>
    <mergeCell ref="D26:E26"/>
  </mergeCells>
  <dataValidations count="2">
    <dataValidation sqref="D13" showDropDown="0" showInputMessage="0" showErrorMessage="0" allowBlank="0" type="list">
      <formula1>'Rates'!$B$7:$B$25</formula1>
    </dataValidation>
    <dataValidation sqref="D12" showDropDown="0" showInputMessage="0" showErrorMessage="0" allowBlank="0" type="whole" operator="between">
      <formula1>2000</formula1>
      <formula2>2100</formula2>
    </dataValidation>
  </dataValidations>
  <hyperlinks>
    <hyperlink xmlns:r="http://schemas.openxmlformats.org/officeDocument/2006/relationships" ref="I15" r:id="rId1"/>
    <hyperlink ref="C20" location="'Records'!A1" display="Records"/>
    <hyperlink ref="C21" location="'Month'!A1" display="Month"/>
    <hyperlink ref="C22" location="'Year'!A1" display="Year"/>
    <hyperlink ref="C23" location="'Budget'!A1" display="Budget"/>
    <hyperlink xmlns:r="http://schemas.openxmlformats.org/officeDocument/2006/relationships" ref="J23" r:id="rId2"/>
    <hyperlink ref="C24" location="'Capital'!A1" display="Capital"/>
    <hyperlink ref="C25" location="'Categories'!A1" display="Categories"/>
    <hyperlink ref="C26" location="'Rates'!A1" display="Rates"/>
  </hyperlinks>
  <pageMargins left="0.4" right="0.4" top="0.5" bottom="0.5" header="0.5" footer="0.5"/>
  <pageSetup orientation="landscape" paperSize="9" fitToHeight="1" fitToWidth="1"/>
  <drawing xmlns:r="http://schemas.openxmlformats.org/officeDocument/2006/relationships" r:id="rId3"/>
</worksheet>
</file>

<file path=xl/worksheets/sheet2.xml><?xml version="1.0" encoding="utf-8"?>
<worksheet xmlns="http://schemas.openxmlformats.org/spreadsheetml/2006/main">
  <sheetPr>
    <tabColor rgb="000F9D63"/>
    <outlinePr summaryBelow="1" summaryRight="1"/>
    <pageSetUpPr fitToPage="1"/>
  </sheetPr>
  <dimension ref="B2:J1004"/>
  <sheetViews>
    <sheetView showGridLines="0" tabSelected="0" workbookViewId="0">
      <pane ySplit="4" topLeftCell="A5" activePane="bottomLeft" state="frozen"/>
      <selection pane="bottomLeft" activeCell="A1" sqref="A1"/>
    </sheetView>
  </sheetViews>
  <sheetFormatPr baseColWidth="8" defaultRowHeight="15"/>
  <cols>
    <col width="2.5" customWidth="1" min="1" max="1"/>
    <col width="13" customWidth="1" min="2" max="2"/>
    <col width="34" customWidth="1" min="3" max="3"/>
    <col width="11" customWidth="1" min="4" max="4"/>
    <col width="22" customWidth="1" min="5" max="5"/>
    <col width="13" customWidth="1" min="6" max="6"/>
    <col width="10" customWidth="1" min="7" max="7"/>
    <col width="17" customWidth="1" min="8" max="8"/>
    <col width="3" customWidth="1" min="9" max="9"/>
    <col width="46" customWidth="1" min="10" max="10"/>
  </cols>
  <sheetData>
    <row r="2">
      <c r="B2" s="35" t="inlineStr">
        <is>
          <t>Records</t>
        </is>
      </c>
    </row>
    <row r="3">
      <c r="B3" s="27" t="inlineStr">
        <is>
          <t>One line per income or expense. Totals on Month and Year update by themselves.</t>
        </is>
      </c>
    </row>
    <row r="4" ht="30" customHeight="1">
      <c r="B4" s="36" t="inlineStr">
        <is>
          <t>Date</t>
        </is>
      </c>
      <c r="C4" s="37" t="inlineStr">
        <is>
          <t>What</t>
        </is>
      </c>
      <c r="D4" s="37" t="inlineStr">
        <is>
          <t>Type</t>
        </is>
      </c>
      <c r="E4" s="37" t="inlineStr">
        <is>
          <t>Category</t>
        </is>
      </c>
      <c r="F4" s="37" t="inlineStr">
        <is>
          <t>Amount</t>
        </is>
      </c>
      <c r="G4" s="37" t="inlineStr">
        <is>
          <t>Currency</t>
        </is>
      </c>
      <c r="H4" s="37" t="inlineStr">
        <is>
          <t>In main currency</t>
        </is>
      </c>
      <c r="J4" s="38" t="inlineStr">
        <is>
          <t>Tips</t>
        </is>
      </c>
    </row>
    <row r="5">
      <c r="B5" s="39" t="n">
        <v>46235</v>
      </c>
      <c r="C5" t="inlineStr">
        <is>
          <t>Salary</t>
        </is>
      </c>
      <c r="D5" t="inlineStr">
        <is>
          <t>Income</t>
        </is>
      </c>
      <c r="E5" t="inlineStr">
        <is>
          <t>Salary</t>
        </is>
      </c>
      <c r="F5" s="40" t="n">
        <v>4200</v>
      </c>
      <c r="H5" s="41">
        <f>IF(F5="","",IF(OR(G5="",G5='Start here'!$D$13),F5,IFERROR(F5/VLOOKUP(G5,'Rates'!$B$6:$C$25,2,FALSE),"?")))</f>
        <v/>
      </c>
      <c r="J5" s="27" t="inlineStr">
        <is>
          <t>Type ▼: Income or Expense. Empty = expense.</t>
        </is>
      </c>
    </row>
    <row r="6">
      <c r="B6" s="39" t="n">
        <v>46235</v>
      </c>
      <c r="C6" t="inlineStr">
        <is>
          <t>Rent</t>
        </is>
      </c>
      <c r="D6" t="inlineStr">
        <is>
          <t>Expense</t>
        </is>
      </c>
      <c r="E6" t="inlineStr">
        <is>
          <t>Rent</t>
        </is>
      </c>
      <c r="F6" s="40" t="n">
        <v>1450</v>
      </c>
      <c r="H6" s="41">
        <f>IF(F6="","",IF(OR(G6="",G6='Start here'!$D$13),F6,IFERROR(F6/VLOOKUP(G6,'Rates'!$B$6:$C$25,2,FALSE),"?")))</f>
        <v/>
      </c>
      <c r="J6" s="27" t="inlineStr">
        <is>
          <t>Currency ▼: empty = main currency.</t>
        </is>
      </c>
    </row>
    <row r="7">
      <c r="B7" s="39" t="n">
        <v>46236</v>
      </c>
      <c r="C7" t="inlineStr">
        <is>
          <t>Supermarket</t>
        </is>
      </c>
      <c r="D7" t="inlineStr">
        <is>
          <t>Expense</t>
        </is>
      </c>
      <c r="E7" t="inlineStr">
        <is>
          <t>Groceries</t>
        </is>
      </c>
      <c r="F7" s="40" t="n">
        <v>89.86</v>
      </c>
      <c r="G7" t="inlineStr">
        <is>
          <t>USD</t>
        </is>
      </c>
      <c r="H7" s="41">
        <f>IF(F7="","",IF(OR(G7="",G7='Start here'!$D$13),F7,IFERROR(F7/VLOOKUP(G7,'Rates'!$B$6:$C$25,2,FALSE),"?")))</f>
        <v/>
      </c>
      <c r="J7" s="27" t="inlineStr">
        <is>
          <t>“In main currency” is calculated by the rate on “Rates”. Do not type there. In rows from the Fintrek bot it uses the rate when the entry was made: edit the amount — it is recalculated at that rate; change the currency — “Rates” is used.</t>
        </is>
      </c>
    </row>
    <row r="8">
      <c r="B8" s="39" t="n">
        <v>46237</v>
      </c>
      <c r="C8" t="inlineStr">
        <is>
          <t>Coffee</t>
        </is>
      </c>
      <c r="D8" t="inlineStr">
        <is>
          <t>Expense</t>
        </is>
      </c>
      <c r="E8" t="inlineStr">
        <is>
          <t>Cafes &amp; coffee</t>
        </is>
      </c>
      <c r="F8" s="40" t="n">
        <v>5.52</v>
      </c>
      <c r="H8" s="41">
        <f>IF(F8="","",IF(OR(G8="",G8='Start here'!$D$13),F8,IFERROR(F8/VLOOKUP(G8,'Rates'!$B$6:$C$25,2,FALSE),"?")))</f>
        <v/>
      </c>
      <c r="J8" s="27" t="inlineStr">
        <is>
          <t>“?” means the currency is not on “Rates” — add it there.</t>
        </is>
      </c>
    </row>
    <row r="9">
      <c r="B9" s="39" t="n">
        <v>46238</v>
      </c>
      <c r="C9" t="inlineStr">
        <is>
          <t>Metro card</t>
        </is>
      </c>
      <c r="D9" t="inlineStr">
        <is>
          <t>Expense</t>
        </is>
      </c>
      <c r="E9" t="inlineStr">
        <is>
          <t>Transport</t>
        </is>
      </c>
      <c r="F9" s="40" t="n">
        <v>29.92</v>
      </c>
      <c r="H9" s="41">
        <f>IF(F9="","",IF(OR(G9="",G9='Start here'!$D$13),F9,IFERROR(F9/VLOOKUP(G9,'Rates'!$B$6:$C$25,2,FALSE),"?")))</f>
        <v/>
      </c>
      <c r="J9" s="27" t="inlineStr">
        <is>
          <t>1,000 lines are ready. Sort and filter with the arrows in the header.</t>
        </is>
      </c>
    </row>
    <row r="10">
      <c r="B10" s="39" t="n">
        <v>46239</v>
      </c>
      <c r="C10" t="inlineStr">
        <is>
          <t>Electricity</t>
        </is>
      </c>
      <c r="D10" t="inlineStr">
        <is>
          <t>Expense</t>
        </is>
      </c>
      <c r="E10" t="inlineStr">
        <is>
          <t>Utilities</t>
        </is>
      </c>
      <c r="F10" s="40" t="n">
        <v>92.3</v>
      </c>
      <c r="H10" s="41">
        <f>IF(F10="","",IF(OR(G10="",G10='Start here'!$D$13),F10,IFERROR(F10/VLOOKUP(G10,'Rates'!$B$6:$C$25,2,FALSE),"?")))</f>
        <v/>
      </c>
    </row>
    <row r="11">
      <c r="B11" s="39" t="n">
        <v>46240</v>
      </c>
      <c r="C11" t="inlineStr">
        <is>
          <t>Streaming</t>
        </is>
      </c>
      <c r="D11" t="inlineStr">
        <is>
          <t>Expense</t>
        </is>
      </c>
      <c r="E11" t="inlineStr">
        <is>
          <t>Subscriptions</t>
        </is>
      </c>
      <c r="F11" s="40" t="n">
        <v>15.49</v>
      </c>
      <c r="H11" s="41">
        <f>IF(F11="","",IF(OR(G11="",G11='Start here'!$D$13),F11,IFERROR(F11/VLOOKUP(G11,'Rates'!$B$6:$C$25,2,FALSE),"?")))</f>
        <v/>
      </c>
    </row>
    <row r="12">
      <c r="B12" s="39" t="n">
        <v>46241</v>
      </c>
      <c r="C12" t="inlineStr">
        <is>
          <t>Groceries</t>
        </is>
      </c>
      <c r="D12" t="inlineStr">
        <is>
          <t>Expense</t>
        </is>
      </c>
      <c r="E12" t="inlineStr">
        <is>
          <t>Groceries</t>
        </is>
      </c>
      <c r="F12" s="40" t="n">
        <v>64.2</v>
      </c>
      <c r="H12" s="41">
        <f>IF(F12="","",IF(OR(G12="",G12='Start here'!$D$13),F12,IFERROR(F12/VLOOKUP(G12,'Rates'!$B$6:$C$25,2,FALSE),"?")))</f>
        <v/>
      </c>
    </row>
    <row r="13">
      <c r="B13" s="39" t="n">
        <v>46243</v>
      </c>
      <c r="C13" t="inlineStr">
        <is>
          <t>Lunch with the team</t>
        </is>
      </c>
      <c r="D13" t="inlineStr">
        <is>
          <t>Expense</t>
        </is>
      </c>
      <c r="E13" t="inlineStr">
        <is>
          <t>Cafes &amp; coffee</t>
        </is>
      </c>
      <c r="F13" s="40" t="n">
        <v>21.62</v>
      </c>
      <c r="H13" s="41">
        <f>IF(F13="","",IF(OR(G13="",G13='Start here'!$D$13),F13,IFERROR(F13/VLOOKUP(G13,'Rates'!$B$6:$C$25,2,FALSE),"?")))</f>
        <v/>
      </c>
    </row>
    <row r="14">
      <c r="B14" s="39" t="n">
        <v>46244</v>
      </c>
      <c r="C14" t="inlineStr">
        <is>
          <t>Phone plan</t>
        </is>
      </c>
      <c r="D14" t="inlineStr">
        <is>
          <t>Expense</t>
        </is>
      </c>
      <c r="E14" t="inlineStr">
        <is>
          <t>Phone &amp; internet</t>
        </is>
      </c>
      <c r="F14" s="40" t="n">
        <v>45</v>
      </c>
      <c r="H14" s="41">
        <f>IF(F14="","",IF(OR(G14="",G14='Start here'!$D$13),F14,IFERROR(F14/VLOOKUP(G14,'Rates'!$B$6:$C$25,2,FALSE),"?")))</f>
        <v/>
      </c>
    </row>
    <row r="15">
      <c r="B15" s="39" t="n">
        <v>46245</v>
      </c>
      <c r="C15" t="inlineStr">
        <is>
          <t>Pharmacy</t>
        </is>
      </c>
      <c r="D15" t="inlineStr">
        <is>
          <t>Expense</t>
        </is>
      </c>
      <c r="E15" t="inlineStr">
        <is>
          <t>Health</t>
        </is>
      </c>
      <c r="F15" s="40" t="n">
        <v>21.17</v>
      </c>
      <c r="H15" s="41">
        <f>IF(F15="","",IF(OR(G15="",G15='Start here'!$D$13),F15,IFERROR(F15/VLOOKUP(G15,'Rates'!$B$6:$C$25,2,FALSE),"?")))</f>
        <v/>
      </c>
    </row>
    <row r="16">
      <c r="B16" s="39" t="n">
        <v>46246</v>
      </c>
      <c r="C16" t="inlineStr">
        <is>
          <t>Uber</t>
        </is>
      </c>
      <c r="D16" t="inlineStr">
        <is>
          <t>Expense</t>
        </is>
      </c>
      <c r="E16" t="inlineStr">
        <is>
          <t>Transport</t>
        </is>
      </c>
      <c r="F16" s="40" t="n">
        <v>18.51</v>
      </c>
      <c r="H16" s="41">
        <f>IF(F16="","",IF(OR(G16="",G16='Start here'!$D$13),F16,IFERROR(F16/VLOOKUP(G16,'Rates'!$B$6:$C$25,2,FALSE),"?")))</f>
        <v/>
      </c>
    </row>
    <row r="17">
      <c r="B17" s="39" t="n">
        <v>46248</v>
      </c>
      <c r="C17" t="inlineStr">
        <is>
          <t>Groceries</t>
        </is>
      </c>
      <c r="D17" t="inlineStr">
        <is>
          <t>Expense</t>
        </is>
      </c>
      <c r="E17" t="inlineStr">
        <is>
          <t>Groceries</t>
        </is>
      </c>
      <c r="F17" s="40" t="n">
        <v>68.26000000000001</v>
      </c>
      <c r="H17" s="41">
        <f>IF(F17="","",IF(OR(G17="",G17='Start here'!$D$13),F17,IFERROR(F17/VLOOKUP(G17,'Rates'!$B$6:$C$25,2,FALSE),"?")))</f>
        <v/>
      </c>
    </row>
    <row r="18">
      <c r="B18" s="39" t="n">
        <v>46249</v>
      </c>
      <c r="C18" t="inlineStr">
        <is>
          <t>Freelance project</t>
        </is>
      </c>
      <c r="D18" t="inlineStr">
        <is>
          <t>Income</t>
        </is>
      </c>
      <c r="E18" t="inlineStr">
        <is>
          <t>Freelance</t>
        </is>
      </c>
      <c r="F18" s="40" t="n">
        <v>650</v>
      </c>
      <c r="H18" s="41">
        <f>IF(F18="","",IF(OR(G18="",G18='Start here'!$D$13),F18,IFERROR(F18/VLOOKUP(G18,'Rates'!$B$6:$C$25,2,FALSE),"?")))</f>
        <v/>
      </c>
    </row>
    <row r="19">
      <c r="B19" s="39" t="n">
        <v>46250</v>
      </c>
      <c r="C19" t="inlineStr">
        <is>
          <t>Cinema</t>
        </is>
      </c>
      <c r="D19" t="inlineStr">
        <is>
          <t>Expense</t>
        </is>
      </c>
      <c r="E19" t="inlineStr">
        <is>
          <t>Fun &amp; going out</t>
        </is>
      </c>
      <c r="F19" s="40" t="n">
        <v>32.48</v>
      </c>
      <c r="H19" s="41">
        <f>IF(F19="","",IF(OR(G19="",G19='Start here'!$D$13),F19,IFERROR(F19/VLOOKUP(G19,'Rates'!$B$6:$C$25,2,FALSE),"?")))</f>
        <v/>
      </c>
    </row>
    <row r="20">
      <c r="B20" s="39" t="n">
        <v>46252</v>
      </c>
      <c r="C20" t="inlineStr">
        <is>
          <t>Coffee beans</t>
        </is>
      </c>
      <c r="D20" t="inlineStr">
        <is>
          <t>Expense</t>
        </is>
      </c>
      <c r="E20" t="inlineStr">
        <is>
          <t>Cafes &amp; coffee</t>
        </is>
      </c>
      <c r="F20" s="40" t="n">
        <v>15.66</v>
      </c>
      <c r="H20" s="41">
        <f>IF(F20="","",IF(OR(G20="",G20='Start here'!$D$13),F20,IFERROR(F20/VLOOKUP(G20,'Rates'!$B$6:$C$25,2,FALSE),"?")))</f>
        <v/>
      </c>
    </row>
    <row r="21">
      <c r="B21" s="39" t="n">
        <v>46253</v>
      </c>
      <c r="C21" t="inlineStr">
        <is>
          <t>Home internet</t>
        </is>
      </c>
      <c r="D21" t="inlineStr">
        <is>
          <t>Expense</t>
        </is>
      </c>
      <c r="E21" t="inlineStr">
        <is>
          <t>Phone &amp; internet</t>
        </is>
      </c>
      <c r="F21" s="40" t="n">
        <v>60</v>
      </c>
      <c r="H21" s="41">
        <f>IF(F21="","",IF(OR(G21="",G21='Start here'!$D$13),F21,IFERROR(F21/VLOOKUP(G21,'Rates'!$B$6:$C$25,2,FALSE),"?")))</f>
        <v/>
      </c>
    </row>
    <row r="22">
      <c r="B22" s="39" t="n">
        <v>46254</v>
      </c>
      <c r="C22" t="inlineStr">
        <is>
          <t>T-shirt</t>
        </is>
      </c>
      <c r="D22" t="inlineStr">
        <is>
          <t>Expense</t>
        </is>
      </c>
      <c r="E22" t="inlineStr">
        <is>
          <t>Shopping</t>
        </is>
      </c>
      <c r="F22" s="40" t="n">
        <v>22.99</v>
      </c>
      <c r="H22" s="41">
        <f>IF(F22="","",IF(OR(G22="",G22='Start here'!$D$13),F22,IFERROR(F22/VLOOKUP(G22,'Rates'!$B$6:$C$25,2,FALSE),"?")))</f>
        <v/>
      </c>
    </row>
    <row r="23">
      <c r="B23" s="39" t="n">
        <v>46255</v>
      </c>
      <c r="C23" t="inlineStr">
        <is>
          <t>Groceries</t>
        </is>
      </c>
      <c r="D23" t="inlineStr">
        <is>
          <t>Expense</t>
        </is>
      </c>
      <c r="E23" t="inlineStr">
        <is>
          <t>Groceries</t>
        </is>
      </c>
      <c r="F23" s="40" t="n">
        <v>49.35</v>
      </c>
      <c r="H23" s="41">
        <f>IF(F23="","",IF(OR(G23="",G23='Start here'!$D$13),F23,IFERROR(F23/VLOOKUP(G23,'Rates'!$B$6:$C$25,2,FALSE),"?")))</f>
        <v/>
      </c>
    </row>
    <row r="24">
      <c r="B24" s="39" t="n">
        <v>46256</v>
      </c>
      <c r="C24" t="inlineStr">
        <is>
          <t>Weekend trip, hotel</t>
        </is>
      </c>
      <c r="D24" t="inlineStr">
        <is>
          <t>Expense</t>
        </is>
      </c>
      <c r="E24" t="inlineStr">
        <is>
          <t>Fun &amp; going out</t>
        </is>
      </c>
      <c r="F24" s="40" t="n">
        <v>194.4</v>
      </c>
      <c r="H24" s="41">
        <f>IF(F24="","",IF(OR(G24="",G24='Start here'!$D$13),F24,IFERROR(F24/VLOOKUP(G24,'Rates'!$B$6:$C$25,2,FALSE),"?")))</f>
        <v/>
      </c>
    </row>
    <row r="25">
      <c r="B25" s="39" t="n">
        <v>46257</v>
      </c>
      <c r="C25" t="inlineStr">
        <is>
          <t>Dinner out</t>
        </is>
      </c>
      <c r="D25" t="inlineStr">
        <is>
          <t>Expense</t>
        </is>
      </c>
      <c r="E25" t="inlineStr">
        <is>
          <t>Fun &amp; going out</t>
        </is>
      </c>
      <c r="F25" s="40" t="n">
        <v>69.44</v>
      </c>
      <c r="H25" s="41">
        <f>IF(F25="","",IF(OR(G25="",G25='Start here'!$D$13),F25,IFERROR(F25/VLOOKUP(G25,'Rates'!$B$6:$C$25,2,FALSE),"?")))</f>
        <v/>
      </c>
    </row>
    <row r="26">
      <c r="B26" s="39" t="n">
        <v>46258</v>
      </c>
      <c r="C26" t="inlineStr">
        <is>
          <t>Gas &amp; water</t>
        </is>
      </c>
      <c r="D26" t="inlineStr">
        <is>
          <t>Expense</t>
        </is>
      </c>
      <c r="E26" t="inlineStr">
        <is>
          <t>Utilities</t>
        </is>
      </c>
      <c r="F26" s="40" t="n">
        <v>41.6</v>
      </c>
      <c r="H26" s="41">
        <f>IF(F26="","",IF(OR(G26="",G26='Start here'!$D$13),F26,IFERROR(F26/VLOOKUP(G26,'Rates'!$B$6:$C$25,2,FALSE),"?")))</f>
        <v/>
      </c>
    </row>
    <row r="27">
      <c r="B27" s="39" t="n">
        <v>46259</v>
      </c>
      <c r="C27" t="inlineStr">
        <is>
          <t>Cloud storage</t>
        </is>
      </c>
      <c r="D27" t="inlineStr">
        <is>
          <t>Expense</t>
        </is>
      </c>
      <c r="E27" t="inlineStr">
        <is>
          <t>Subscriptions</t>
        </is>
      </c>
      <c r="F27" s="40" t="n">
        <v>2.99</v>
      </c>
      <c r="H27" s="41">
        <f>IF(F27="","",IF(OR(G27="",G27='Start here'!$D$13),F27,IFERROR(F27/VLOOKUP(G27,'Rates'!$B$6:$C$25,2,FALSE),"?")))</f>
        <v/>
      </c>
    </row>
    <row r="28">
      <c r="B28" s="39" t="n">
        <v>46261</v>
      </c>
      <c r="C28" t="inlineStr">
        <is>
          <t>Groceries</t>
        </is>
      </c>
      <c r="D28" t="inlineStr">
        <is>
          <t>Expense</t>
        </is>
      </c>
      <c r="E28" t="inlineStr">
        <is>
          <t>Groceries</t>
        </is>
      </c>
      <c r="F28" s="40" t="n">
        <v>43.38</v>
      </c>
      <c r="H28" s="41">
        <f>IF(F28="","",IF(OR(G28="",G28='Start here'!$D$13),F28,IFERROR(F28/VLOOKUP(G28,'Rates'!$B$6:$C$25,2,FALSE),"?")))</f>
        <v/>
      </c>
    </row>
    <row r="29">
      <c r="B29" s="39" t="n">
        <v>46262</v>
      </c>
      <c r="C29" t="inlineStr">
        <is>
          <t>Birthday gift</t>
        </is>
      </c>
      <c r="D29" t="inlineStr">
        <is>
          <t>Expense</t>
        </is>
      </c>
      <c r="F29" s="40" t="n">
        <v>40</v>
      </c>
      <c r="H29" s="41">
        <f>IF(F29="","",IF(OR(G29="",G29='Start here'!$D$13),F29,IFERROR(F29/VLOOKUP(G29,'Rates'!$B$6:$C$25,2,FALSE),"?")))</f>
        <v/>
      </c>
    </row>
    <row r="30">
      <c r="B30" s="39" t="n">
        <v>46266</v>
      </c>
      <c r="C30" t="inlineStr">
        <is>
          <t>Salary</t>
        </is>
      </c>
      <c r="D30" t="inlineStr">
        <is>
          <t>Income</t>
        </is>
      </c>
      <c r="E30" t="inlineStr">
        <is>
          <t>Salary</t>
        </is>
      </c>
      <c r="F30" s="40" t="n">
        <v>4200</v>
      </c>
      <c r="H30" s="41">
        <f>IF(F30="","",IF(OR(G30="",G30='Start here'!$D$13),F30,IFERROR(F30/VLOOKUP(G30,'Rates'!$B$6:$C$25,2,FALSE),"?")))</f>
        <v/>
      </c>
    </row>
    <row r="31">
      <c r="B31" s="39" t="n">
        <v>46266</v>
      </c>
      <c r="C31" t="inlineStr">
        <is>
          <t>Rent</t>
        </is>
      </c>
      <c r="D31" t="inlineStr">
        <is>
          <t>Expense</t>
        </is>
      </c>
      <c r="E31" t="inlineStr">
        <is>
          <t>Rent</t>
        </is>
      </c>
      <c r="F31" s="40" t="n">
        <v>1450</v>
      </c>
      <c r="H31" s="41">
        <f>IF(F31="","",IF(OR(G31="",G31='Start here'!$D$13),F31,IFERROR(F31/VLOOKUP(G31,'Rates'!$B$6:$C$25,2,FALSE),"?")))</f>
        <v/>
      </c>
    </row>
    <row r="32">
      <c r="B32" s="39" t="n">
        <v>46267</v>
      </c>
      <c r="C32" t="inlineStr">
        <is>
          <t>Supermarket</t>
        </is>
      </c>
      <c r="D32" t="inlineStr">
        <is>
          <t>Expense</t>
        </is>
      </c>
      <c r="E32" t="inlineStr">
        <is>
          <t>Groceries</t>
        </is>
      </c>
      <c r="F32" s="40" t="n">
        <v>76.03</v>
      </c>
      <c r="G32" t="inlineStr">
        <is>
          <t>USD</t>
        </is>
      </c>
      <c r="H32" s="41">
        <f>IF(F32="","",IF(OR(G32="",G32='Start here'!$D$13),F32,IFERROR(F32/VLOOKUP(G32,'Rates'!$B$6:$C$25,2,FALSE),"?")))</f>
        <v/>
      </c>
    </row>
    <row r="33">
      <c r="B33" s="39" t="n">
        <v>46268</v>
      </c>
      <c r="C33" t="inlineStr">
        <is>
          <t>Coffee</t>
        </is>
      </c>
      <c r="D33" t="inlineStr">
        <is>
          <t>Expense</t>
        </is>
      </c>
      <c r="E33" t="inlineStr">
        <is>
          <t>Cafes &amp; coffee</t>
        </is>
      </c>
      <c r="F33" s="40" t="n">
        <v>6.67</v>
      </c>
      <c r="H33" s="41">
        <f>IF(F33="","",IF(OR(G33="",G33='Start here'!$D$13),F33,IFERROR(F33/VLOOKUP(G33,'Rates'!$B$6:$C$25,2,FALSE),"?")))</f>
        <v/>
      </c>
    </row>
    <row r="34">
      <c r="B34" s="39" t="n">
        <v>46269</v>
      </c>
      <c r="C34" t="inlineStr">
        <is>
          <t>Metro card</t>
        </is>
      </c>
      <c r="D34" t="inlineStr">
        <is>
          <t>Expense</t>
        </is>
      </c>
      <c r="E34" t="inlineStr">
        <is>
          <t>Transport</t>
        </is>
      </c>
      <c r="F34" s="40" t="n">
        <v>36.72</v>
      </c>
      <c r="H34" s="41">
        <f>IF(F34="","",IF(OR(G34="",G34='Start here'!$D$13),F34,IFERROR(F34/VLOOKUP(G34,'Rates'!$B$6:$C$25,2,FALSE),"?")))</f>
        <v/>
      </c>
    </row>
    <row r="35">
      <c r="B35" s="39" t="n">
        <v>46270</v>
      </c>
      <c r="C35" t="inlineStr">
        <is>
          <t>Electricity</t>
        </is>
      </c>
      <c r="D35" t="inlineStr">
        <is>
          <t>Expense</t>
        </is>
      </c>
      <c r="E35" t="inlineStr">
        <is>
          <t>Utilities</t>
        </is>
      </c>
      <c r="F35" s="40" t="n">
        <v>92.3</v>
      </c>
      <c r="H35" s="41">
        <f>IF(F35="","",IF(OR(G35="",G35='Start here'!$D$13),F35,IFERROR(F35/VLOOKUP(G35,'Rates'!$B$6:$C$25,2,FALSE),"?")))</f>
        <v/>
      </c>
    </row>
    <row r="36">
      <c r="B36" s="39" t="n">
        <v>46271</v>
      </c>
      <c r="C36" t="inlineStr">
        <is>
          <t>Streaming</t>
        </is>
      </c>
      <c r="D36" t="inlineStr">
        <is>
          <t>Expense</t>
        </is>
      </c>
      <c r="E36" t="inlineStr">
        <is>
          <t>Subscriptions</t>
        </is>
      </c>
      <c r="F36" s="40" t="n">
        <v>15.49</v>
      </c>
      <c r="H36" s="41">
        <f>IF(F36="","",IF(OR(G36="",G36='Start here'!$D$13),F36,IFERROR(F36/VLOOKUP(G36,'Rates'!$B$6:$C$25,2,FALSE),"?")))</f>
        <v/>
      </c>
    </row>
    <row r="37">
      <c r="B37" s="39" t="n">
        <v>46272</v>
      </c>
      <c r="C37" t="inlineStr">
        <is>
          <t>Groceries</t>
        </is>
      </c>
      <c r="D37" t="inlineStr">
        <is>
          <t>Expense</t>
        </is>
      </c>
      <c r="E37" t="inlineStr">
        <is>
          <t>Groceries</t>
        </is>
      </c>
      <c r="F37" s="40" t="n">
        <v>53.93</v>
      </c>
      <c r="H37" s="41">
        <f>IF(F37="","",IF(OR(G37="",G37='Start here'!$D$13),F37,IFERROR(F37/VLOOKUP(G37,'Rates'!$B$6:$C$25,2,FALSE),"?")))</f>
        <v/>
      </c>
    </row>
    <row r="38">
      <c r="B38" s="39" t="n">
        <v>46274</v>
      </c>
      <c r="C38" t="inlineStr">
        <is>
          <t>Lunch with the team</t>
        </is>
      </c>
      <c r="D38" t="inlineStr">
        <is>
          <t>Expense</t>
        </is>
      </c>
      <c r="E38" t="inlineStr">
        <is>
          <t>Cafes &amp; coffee</t>
        </is>
      </c>
      <c r="F38" s="40" t="n">
        <v>26.32</v>
      </c>
      <c r="H38" s="41">
        <f>IF(F38="","",IF(OR(G38="",G38='Start here'!$D$13),F38,IFERROR(F38/VLOOKUP(G38,'Rates'!$B$6:$C$25,2,FALSE),"?")))</f>
        <v/>
      </c>
    </row>
    <row r="39">
      <c r="B39" s="39" t="n">
        <v>46275</v>
      </c>
      <c r="C39" t="inlineStr">
        <is>
          <t>Phone plan</t>
        </is>
      </c>
      <c r="D39" t="inlineStr">
        <is>
          <t>Expense</t>
        </is>
      </c>
      <c r="E39" t="inlineStr">
        <is>
          <t>Phone &amp; internet</t>
        </is>
      </c>
      <c r="F39" s="40" t="n">
        <v>45</v>
      </c>
      <c r="H39" s="41">
        <f>IF(F39="","",IF(OR(G39="",G39='Start here'!$D$13),F39,IFERROR(F39/VLOOKUP(G39,'Rates'!$B$6:$C$25,2,FALSE),"?")))</f>
        <v/>
      </c>
    </row>
    <row r="40">
      <c r="B40" s="39" t="n">
        <v>46276</v>
      </c>
      <c r="C40" t="inlineStr">
        <is>
          <t>Pharmacy</t>
        </is>
      </c>
      <c r="D40" t="inlineStr">
        <is>
          <t>Expense</t>
        </is>
      </c>
      <c r="E40" t="inlineStr">
        <is>
          <t>Health</t>
        </is>
      </c>
      <c r="F40" s="40" t="n">
        <v>18.14</v>
      </c>
      <c r="H40" s="41">
        <f>IF(F40="","",IF(OR(G40="",G40='Start here'!$D$13),F40,IFERROR(F40/VLOOKUP(G40,'Rates'!$B$6:$C$25,2,FALSE),"?")))</f>
        <v/>
      </c>
    </row>
    <row r="41">
      <c r="B41" s="39" t="n">
        <v>46277</v>
      </c>
      <c r="C41" t="inlineStr">
        <is>
          <t>Uber</t>
        </is>
      </c>
      <c r="D41" t="inlineStr">
        <is>
          <t>Expense</t>
        </is>
      </c>
      <c r="E41" t="inlineStr">
        <is>
          <t>Transport</t>
        </is>
      </c>
      <c r="F41" s="40" t="n">
        <v>15.66</v>
      </c>
      <c r="H41" s="41">
        <f>IF(F41="","",IF(OR(G41="",G41='Start here'!$D$13),F41,IFERROR(F41/VLOOKUP(G41,'Rates'!$B$6:$C$25,2,FALSE),"?")))</f>
        <v/>
      </c>
    </row>
    <row r="42">
      <c r="B42" s="39" t="n">
        <v>46279</v>
      </c>
      <c r="C42" t="inlineStr">
        <is>
          <t>Groceries</t>
        </is>
      </c>
      <c r="D42" t="inlineStr">
        <is>
          <t>Expense</t>
        </is>
      </c>
      <c r="E42" t="inlineStr">
        <is>
          <t>Groceries</t>
        </is>
      </c>
      <c r="F42" s="40" t="n">
        <v>82.48</v>
      </c>
      <c r="H42" s="41">
        <f>IF(F42="","",IF(OR(G42="",G42='Start here'!$D$13),F42,IFERROR(F42/VLOOKUP(G42,'Rates'!$B$6:$C$25,2,FALSE),"?")))</f>
        <v/>
      </c>
    </row>
    <row r="43">
      <c r="B43" s="39" t="n">
        <v>46281</v>
      </c>
      <c r="C43" t="inlineStr">
        <is>
          <t>Cinema</t>
        </is>
      </c>
      <c r="D43" t="inlineStr">
        <is>
          <t>Expense</t>
        </is>
      </c>
      <c r="E43" t="inlineStr">
        <is>
          <t>Fun &amp; going out</t>
        </is>
      </c>
      <c r="F43" s="40" t="n">
        <v>30.24</v>
      </c>
      <c r="H43" s="41">
        <f>IF(F43="","",IF(OR(G43="",G43='Start here'!$D$13),F43,IFERROR(F43/VLOOKUP(G43,'Rates'!$B$6:$C$25,2,FALSE),"?")))</f>
        <v/>
      </c>
    </row>
    <row r="44">
      <c r="B44" s="39" t="n">
        <v>46282</v>
      </c>
      <c r="C44" t="inlineStr">
        <is>
          <t>Sneakers</t>
        </is>
      </c>
      <c r="D44" t="inlineStr">
        <is>
          <t>Expense</t>
        </is>
      </c>
      <c r="E44" t="inlineStr">
        <is>
          <t>Shopping</t>
        </is>
      </c>
      <c r="F44" s="40" t="n">
        <v>89.98999999999999</v>
      </c>
      <c r="H44" s="41">
        <f>IF(F44="","",IF(OR(G44="",G44='Start here'!$D$13),F44,IFERROR(F44/VLOOKUP(G44,'Rates'!$B$6:$C$25,2,FALSE),"?")))</f>
        <v/>
      </c>
    </row>
    <row r="45">
      <c r="B45" s="39" t="n">
        <v>46283</v>
      </c>
      <c r="C45" t="inlineStr">
        <is>
          <t>Coffee beans</t>
        </is>
      </c>
      <c r="D45" t="inlineStr">
        <is>
          <t>Expense</t>
        </is>
      </c>
      <c r="E45" t="inlineStr">
        <is>
          <t>Cafes &amp; coffee</t>
        </is>
      </c>
      <c r="F45" s="40" t="n">
        <v>14.5</v>
      </c>
      <c r="H45" s="41">
        <f>IF(F45="","",IF(OR(G45="",G45='Start here'!$D$13),F45,IFERROR(F45/VLOOKUP(G45,'Rates'!$B$6:$C$25,2,FALSE),"?")))</f>
        <v/>
      </c>
    </row>
    <row r="46">
      <c r="B46" s="39" t="n">
        <v>46284</v>
      </c>
      <c r="C46" t="inlineStr">
        <is>
          <t>Home internet</t>
        </is>
      </c>
      <c r="D46" t="inlineStr">
        <is>
          <t>Expense</t>
        </is>
      </c>
      <c r="E46" t="inlineStr">
        <is>
          <t>Phone &amp; internet</t>
        </is>
      </c>
      <c r="F46" s="40" t="n">
        <v>60</v>
      </c>
      <c r="H46" s="41">
        <f>IF(F46="","",IF(OR(G46="",G46='Start here'!$D$13),F46,IFERROR(F46/VLOOKUP(G46,'Rates'!$B$6:$C$25,2,FALSE),"?")))</f>
        <v/>
      </c>
    </row>
    <row r="47">
      <c r="B47" s="39" t="n">
        <v>46285</v>
      </c>
      <c r="C47" t="inlineStr">
        <is>
          <t>T-shirt</t>
        </is>
      </c>
      <c r="D47" t="inlineStr">
        <is>
          <t>Expense</t>
        </is>
      </c>
      <c r="E47" t="inlineStr">
        <is>
          <t>Shopping</t>
        </is>
      </c>
      <c r="F47" s="40" t="n">
        <v>20.99</v>
      </c>
      <c r="H47" s="41">
        <f>IF(F47="","",IF(OR(G47="",G47='Start here'!$D$13),F47,IFERROR(F47/VLOOKUP(G47,'Rates'!$B$6:$C$25,2,FALSE),"?")))</f>
        <v/>
      </c>
    </row>
    <row r="48">
      <c r="B48" s="39" t="n">
        <v>46286</v>
      </c>
      <c r="C48" t="inlineStr">
        <is>
          <t>Groceries</t>
        </is>
      </c>
      <c r="D48" t="inlineStr">
        <is>
          <t>Expense</t>
        </is>
      </c>
      <c r="E48" t="inlineStr">
        <is>
          <t>Groceries</t>
        </is>
      </c>
      <c r="F48" s="40" t="n">
        <v>65.8</v>
      </c>
      <c r="H48" s="41">
        <f>IF(F48="","",IF(OR(G48="",G48='Start here'!$D$13),F48,IFERROR(F48/VLOOKUP(G48,'Rates'!$B$6:$C$25,2,FALSE),"?")))</f>
        <v/>
      </c>
    </row>
    <row r="49">
      <c r="B49" s="39" t="n">
        <v>46288</v>
      </c>
      <c r="C49" t="inlineStr">
        <is>
          <t>Dinner out</t>
        </is>
      </c>
      <c r="D49" t="inlineStr">
        <is>
          <t>Expense</t>
        </is>
      </c>
      <c r="E49" t="inlineStr">
        <is>
          <t>Fun &amp; going out</t>
        </is>
      </c>
      <c r="F49" s="40" t="n">
        <v>64.48</v>
      </c>
      <c r="H49" s="41">
        <f>IF(F49="","",IF(OR(G49="",G49='Start here'!$D$13),F49,IFERROR(F49/VLOOKUP(G49,'Rates'!$B$6:$C$25,2,FALSE),"?")))</f>
        <v/>
      </c>
    </row>
    <row r="50">
      <c r="B50" s="39" t="n">
        <v>46289</v>
      </c>
      <c r="C50" t="inlineStr">
        <is>
          <t>Gas &amp; water</t>
        </is>
      </c>
      <c r="D50" t="inlineStr">
        <is>
          <t>Expense</t>
        </is>
      </c>
      <c r="E50" t="inlineStr">
        <is>
          <t>Utilities</t>
        </is>
      </c>
      <c r="F50" s="40" t="n">
        <v>41.6</v>
      </c>
      <c r="H50" s="41">
        <f>IF(F50="","",IF(OR(G50="",G50='Start here'!$D$13),F50,IFERROR(F50/VLOOKUP(G50,'Rates'!$B$6:$C$25,2,FALSE),"?")))</f>
        <v/>
      </c>
    </row>
    <row r="51">
      <c r="B51" s="39" t="n">
        <v>46290</v>
      </c>
      <c r="C51" t="inlineStr">
        <is>
          <t>Cloud storage</t>
        </is>
      </c>
      <c r="D51" t="inlineStr">
        <is>
          <t>Expense</t>
        </is>
      </c>
      <c r="E51" t="inlineStr">
        <is>
          <t>Subscriptions</t>
        </is>
      </c>
      <c r="F51" s="40" t="n">
        <v>2.99</v>
      </c>
      <c r="H51" s="41">
        <f>IF(F51="","",IF(OR(G51="",G51='Start here'!$D$13),F51,IFERROR(F51/VLOOKUP(G51,'Rates'!$B$6:$C$25,2,FALSE),"?")))</f>
        <v/>
      </c>
    </row>
    <row r="52">
      <c r="B52" s="39" t="n">
        <v>46292</v>
      </c>
      <c r="C52" t="inlineStr">
        <is>
          <t>Groceries</t>
        </is>
      </c>
      <c r="D52" t="inlineStr">
        <is>
          <t>Expense</t>
        </is>
      </c>
      <c r="E52" t="inlineStr">
        <is>
          <t>Groceries</t>
        </is>
      </c>
      <c r="F52" s="40" t="n">
        <v>57.19</v>
      </c>
      <c r="H52" s="41">
        <f>IF(F52="","",IF(OR(G52="",G52='Start here'!$D$13),F52,IFERROR(F52/VLOOKUP(G52,'Rates'!$B$6:$C$25,2,FALSE),"?")))</f>
        <v/>
      </c>
    </row>
    <row r="53">
      <c r="B53" s="39" t="n">
        <v>46293</v>
      </c>
      <c r="C53" t="inlineStr">
        <is>
          <t>Birthday gift</t>
        </is>
      </c>
      <c r="D53" t="inlineStr">
        <is>
          <t>Expense</t>
        </is>
      </c>
      <c r="F53" s="40" t="n">
        <v>40</v>
      </c>
      <c r="H53" s="41">
        <f>IF(F53="","",IF(OR(G53="",G53='Start here'!$D$13),F53,IFERROR(F53/VLOOKUP(G53,'Rates'!$B$6:$C$25,2,FALSE),"?")))</f>
        <v/>
      </c>
    </row>
    <row r="54">
      <c r="B54" s="39" t="n">
        <v>46296</v>
      </c>
      <c r="C54" t="inlineStr">
        <is>
          <t>Salary</t>
        </is>
      </c>
      <c r="D54" t="inlineStr">
        <is>
          <t>Income</t>
        </is>
      </c>
      <c r="E54" t="inlineStr">
        <is>
          <t>Salary</t>
        </is>
      </c>
      <c r="F54" s="40" t="n">
        <v>4200</v>
      </c>
      <c r="H54" s="41">
        <f>IF(F54="","",IF(OR(G54="",G54='Start here'!$D$13),F54,IFERROR(F54/VLOOKUP(G54,'Rates'!$B$6:$C$25,2,FALSE),"?")))</f>
        <v/>
      </c>
    </row>
    <row r="55">
      <c r="B55" s="39" t="n">
        <v>46296</v>
      </c>
      <c r="C55" t="inlineStr">
        <is>
          <t>Rent</t>
        </is>
      </c>
      <c r="D55" t="inlineStr">
        <is>
          <t>Expense</t>
        </is>
      </c>
      <c r="E55" t="inlineStr">
        <is>
          <t>Rent</t>
        </is>
      </c>
      <c r="F55" s="40" t="n">
        <v>1450</v>
      </c>
      <c r="H55" s="41">
        <f>IF(F55="","",IF(OR(G55="",G55='Start here'!$D$13),F55,IFERROR(F55/VLOOKUP(G55,'Rates'!$B$6:$C$25,2,FALSE),"?")))</f>
        <v/>
      </c>
    </row>
    <row r="56">
      <c r="B56" s="39" t="n">
        <v>46297</v>
      </c>
      <c r="C56" t="inlineStr">
        <is>
          <t>Supermarket</t>
        </is>
      </c>
      <c r="D56" t="inlineStr">
        <is>
          <t>Expense</t>
        </is>
      </c>
      <c r="E56" t="inlineStr">
        <is>
          <t>Groceries</t>
        </is>
      </c>
      <c r="F56" s="40" t="n">
        <v>93.31</v>
      </c>
      <c r="G56" t="inlineStr">
        <is>
          <t>USD</t>
        </is>
      </c>
      <c r="H56" s="41">
        <f>IF(F56="","",IF(OR(G56="",G56='Start here'!$D$13),F56,IFERROR(F56/VLOOKUP(G56,'Rates'!$B$6:$C$25,2,FALSE),"?")))</f>
        <v/>
      </c>
    </row>
    <row r="57">
      <c r="B57" s="39" t="n">
        <v>46298</v>
      </c>
      <c r="C57" t="inlineStr">
        <is>
          <t>Coffee</t>
        </is>
      </c>
      <c r="D57" t="inlineStr">
        <is>
          <t>Expense</t>
        </is>
      </c>
      <c r="E57" t="inlineStr">
        <is>
          <t>Cafes &amp; coffee</t>
        </is>
      </c>
      <c r="F57" s="40" t="n">
        <v>5.75</v>
      </c>
      <c r="H57" s="41">
        <f>IF(F57="","",IF(OR(G57="",G57='Start here'!$D$13),F57,IFERROR(F57/VLOOKUP(G57,'Rates'!$B$6:$C$25,2,FALSE),"?")))</f>
        <v/>
      </c>
    </row>
    <row r="58">
      <c r="B58" s="39" t="n">
        <v>46299</v>
      </c>
      <c r="C58" t="inlineStr">
        <is>
          <t>Metro card</t>
        </is>
      </c>
      <c r="D58" t="inlineStr">
        <is>
          <t>Expense</t>
        </is>
      </c>
      <c r="E58" t="inlineStr">
        <is>
          <t>Transport</t>
        </is>
      </c>
      <c r="F58" s="40" t="n">
        <v>31.28</v>
      </c>
      <c r="H58" s="41">
        <f>IF(F58="","",IF(OR(G58="",G58='Start here'!$D$13),F58,IFERROR(F58/VLOOKUP(G58,'Rates'!$B$6:$C$25,2,FALSE),"?")))</f>
        <v/>
      </c>
    </row>
    <row r="59">
      <c r="B59" s="39" t="n">
        <v>46300</v>
      </c>
      <c r="C59" t="inlineStr">
        <is>
          <t>Electricity</t>
        </is>
      </c>
      <c r="D59" t="inlineStr">
        <is>
          <t>Expense</t>
        </is>
      </c>
      <c r="E59" t="inlineStr">
        <is>
          <t>Utilities</t>
        </is>
      </c>
      <c r="F59" s="40" t="n">
        <v>92.3</v>
      </c>
      <c r="H59" s="41">
        <f>IF(F59="","",IF(OR(G59="",G59='Start here'!$D$13),F59,IFERROR(F59/VLOOKUP(G59,'Rates'!$B$6:$C$25,2,FALSE),"?")))</f>
        <v/>
      </c>
    </row>
    <row r="60">
      <c r="B60" s="39" t="n">
        <v>46301</v>
      </c>
      <c r="C60" t="inlineStr">
        <is>
          <t>Streaming</t>
        </is>
      </c>
      <c r="D60" t="inlineStr">
        <is>
          <t>Expense</t>
        </is>
      </c>
      <c r="E60" t="inlineStr">
        <is>
          <t>Subscriptions</t>
        </is>
      </c>
      <c r="F60" s="40" t="n">
        <v>15.49</v>
      </c>
      <c r="H60" s="41">
        <f>IF(F60="","",IF(OR(G60="",G60='Start here'!$D$13),F60,IFERROR(F60/VLOOKUP(G60,'Rates'!$B$6:$C$25,2,FALSE),"?")))</f>
        <v/>
      </c>
    </row>
    <row r="61">
      <c r="B61" s="39" t="n">
        <v>46302</v>
      </c>
      <c r="C61" t="inlineStr">
        <is>
          <t>Groceries</t>
        </is>
      </c>
      <c r="D61" t="inlineStr">
        <is>
          <t>Expense</t>
        </is>
      </c>
      <c r="E61" t="inlineStr">
        <is>
          <t>Groceries</t>
        </is>
      </c>
      <c r="F61" s="40" t="n">
        <v>66.77</v>
      </c>
      <c r="H61" s="41">
        <f>IF(F61="","",IF(OR(G61="",G61='Start here'!$D$13),F61,IFERROR(F61/VLOOKUP(G61,'Rates'!$B$6:$C$25,2,FALSE),"?")))</f>
        <v/>
      </c>
    </row>
    <row r="62">
      <c r="B62" s="39" t="n">
        <v>46304</v>
      </c>
      <c r="C62" t="inlineStr">
        <is>
          <t>Lunch with the team</t>
        </is>
      </c>
      <c r="D62" t="inlineStr">
        <is>
          <t>Expense</t>
        </is>
      </c>
      <c r="E62" t="inlineStr">
        <is>
          <t>Cafes &amp; coffee</t>
        </is>
      </c>
      <c r="F62" s="40" t="n">
        <v>22.56</v>
      </c>
      <c r="H62" s="41">
        <f>IF(F62="","",IF(OR(G62="",G62='Start here'!$D$13),F62,IFERROR(F62/VLOOKUP(G62,'Rates'!$B$6:$C$25,2,FALSE),"?")))</f>
        <v/>
      </c>
    </row>
    <row r="63">
      <c r="B63" s="39" t="n">
        <v>46305</v>
      </c>
      <c r="C63" t="inlineStr">
        <is>
          <t>Phone plan</t>
        </is>
      </c>
      <c r="D63" t="inlineStr">
        <is>
          <t>Expense</t>
        </is>
      </c>
      <c r="E63" t="inlineStr">
        <is>
          <t>Phone &amp; internet</t>
        </is>
      </c>
      <c r="F63" s="40" t="n">
        <v>45</v>
      </c>
      <c r="H63" s="41">
        <f>IF(F63="","",IF(OR(G63="",G63='Start here'!$D$13),F63,IFERROR(F63/VLOOKUP(G63,'Rates'!$B$6:$C$25,2,FALSE),"?")))</f>
        <v/>
      </c>
    </row>
    <row r="64">
      <c r="B64" s="39" t="n">
        <v>46306</v>
      </c>
      <c r="C64" t="inlineStr">
        <is>
          <t>Pharmacy</t>
        </is>
      </c>
      <c r="D64" t="inlineStr">
        <is>
          <t>Expense</t>
        </is>
      </c>
      <c r="E64" t="inlineStr">
        <is>
          <t>Health</t>
        </is>
      </c>
      <c r="F64" s="40" t="n">
        <v>21.92</v>
      </c>
      <c r="H64" s="41">
        <f>IF(F64="","",IF(OR(G64="",G64='Start here'!$D$13),F64,IFERROR(F64/VLOOKUP(G64,'Rates'!$B$6:$C$25,2,FALSE),"?")))</f>
        <v/>
      </c>
    </row>
    <row r="65">
      <c r="B65" s="39" t="n">
        <v>46307</v>
      </c>
      <c r="C65" t="inlineStr">
        <is>
          <t>Uber</t>
        </is>
      </c>
      <c r="D65" t="inlineStr">
        <is>
          <t>Expense</t>
        </is>
      </c>
      <c r="E65" t="inlineStr">
        <is>
          <t>Transport</t>
        </is>
      </c>
      <c r="F65" s="40" t="n">
        <v>19.22</v>
      </c>
      <c r="H65" s="41">
        <f>IF(F65="","",IF(OR(G65="",G65='Start here'!$D$13),F65,IFERROR(F65/VLOOKUP(G65,'Rates'!$B$6:$C$25,2,FALSE),"?")))</f>
        <v/>
      </c>
    </row>
    <row r="66">
      <c r="B66" s="39" t="n">
        <v>46308</v>
      </c>
      <c r="C66" t="inlineStr">
        <is>
          <t>Doctor visit</t>
        </is>
      </c>
      <c r="D66" t="inlineStr">
        <is>
          <t>Expense</t>
        </is>
      </c>
      <c r="E66" t="inlineStr">
        <is>
          <t>Health</t>
        </is>
      </c>
      <c r="F66" s="40" t="n">
        <v>84</v>
      </c>
      <c r="H66" s="41">
        <f>IF(F66="","",IF(OR(G66="",G66='Start here'!$D$13),F66,IFERROR(F66/VLOOKUP(G66,'Rates'!$B$6:$C$25,2,FALSE),"?")))</f>
        <v/>
      </c>
    </row>
    <row r="67">
      <c r="B67" s="39" t="n">
        <v>46309</v>
      </c>
      <c r="C67" t="inlineStr">
        <is>
          <t>Groceries</t>
        </is>
      </c>
      <c r="D67" t="inlineStr">
        <is>
          <t>Expense</t>
        </is>
      </c>
      <c r="E67" t="inlineStr">
        <is>
          <t>Groceries</t>
        </is>
      </c>
      <c r="F67" s="40" t="n">
        <v>71.09999999999999</v>
      </c>
      <c r="H67" s="41">
        <f>IF(F67="","",IF(OR(G67="",G67='Start here'!$D$13),F67,IFERROR(F67/VLOOKUP(G67,'Rates'!$B$6:$C$25,2,FALSE),"?")))</f>
        <v/>
      </c>
    </row>
    <row r="68">
      <c r="B68" s="39" t="n">
        <v>46310</v>
      </c>
      <c r="C68" t="inlineStr">
        <is>
          <t>Freelance project</t>
        </is>
      </c>
      <c r="D68" t="inlineStr">
        <is>
          <t>Income</t>
        </is>
      </c>
      <c r="E68" t="inlineStr">
        <is>
          <t>Freelance</t>
        </is>
      </c>
      <c r="F68" s="40" t="n">
        <v>650</v>
      </c>
      <c r="H68" s="41">
        <f>IF(F68="","",IF(OR(G68="",G68='Start here'!$D$13),F68,IFERROR(F68/VLOOKUP(G68,'Rates'!$B$6:$C$25,2,FALSE),"?")))</f>
        <v/>
      </c>
    </row>
    <row r="69">
      <c r="B69" s="39" t="n">
        <v>46311</v>
      </c>
      <c r="C69" t="inlineStr">
        <is>
          <t>Cinema</t>
        </is>
      </c>
      <c r="D69" t="inlineStr">
        <is>
          <t>Expense</t>
        </is>
      </c>
      <c r="E69" t="inlineStr">
        <is>
          <t>Fun &amp; going out</t>
        </is>
      </c>
      <c r="F69" s="40" t="n">
        <v>23.52</v>
      </c>
      <c r="H69" s="41">
        <f>IF(F69="","",IF(OR(G69="",G69='Start here'!$D$13),F69,IFERROR(F69/VLOOKUP(G69,'Rates'!$B$6:$C$25,2,FALSE),"?")))</f>
        <v/>
      </c>
    </row>
    <row r="70">
      <c r="B70" s="39" t="n">
        <v>46313</v>
      </c>
      <c r="C70" t="inlineStr">
        <is>
          <t>Coffee beans</t>
        </is>
      </c>
      <c r="D70" t="inlineStr">
        <is>
          <t>Expense</t>
        </is>
      </c>
      <c r="E70" t="inlineStr">
        <is>
          <t>Cafes &amp; coffee</t>
        </is>
      </c>
      <c r="F70" s="40" t="n">
        <v>16.24</v>
      </c>
      <c r="H70" s="41">
        <f>IF(F70="","",IF(OR(G70="",G70='Start here'!$D$13),F70,IFERROR(F70/VLOOKUP(G70,'Rates'!$B$6:$C$25,2,FALSE),"?")))</f>
        <v/>
      </c>
    </row>
    <row r="71">
      <c r="B71" s="39" t="n">
        <v>46314</v>
      </c>
      <c r="C71" t="inlineStr">
        <is>
          <t>Home internet</t>
        </is>
      </c>
      <c r="D71" t="inlineStr">
        <is>
          <t>Expense</t>
        </is>
      </c>
      <c r="E71" t="inlineStr">
        <is>
          <t>Phone &amp; internet</t>
        </is>
      </c>
      <c r="F71" s="40" t="n">
        <v>60</v>
      </c>
      <c r="H71" s="41">
        <f>IF(F71="","",IF(OR(G71="",G71='Start here'!$D$13),F71,IFERROR(F71/VLOOKUP(G71,'Rates'!$B$6:$C$25,2,FALSE),"?")))</f>
        <v/>
      </c>
    </row>
    <row r="72">
      <c r="B72" s="39" t="n">
        <v>46315</v>
      </c>
      <c r="C72" t="inlineStr">
        <is>
          <t>T-shirt</t>
        </is>
      </c>
      <c r="D72" t="inlineStr">
        <is>
          <t>Expense</t>
        </is>
      </c>
      <c r="E72" t="inlineStr">
        <is>
          <t>Shopping</t>
        </is>
      </c>
      <c r="F72" s="40" t="n">
        <v>23.99</v>
      </c>
      <c r="H72" s="41">
        <f>IF(F72="","",IF(OR(G72="",G72='Start here'!$D$13),F72,IFERROR(F72/VLOOKUP(G72,'Rates'!$B$6:$C$25,2,FALSE),"?")))</f>
        <v/>
      </c>
    </row>
    <row r="73">
      <c r="B73" s="39" t="n">
        <v>46316</v>
      </c>
      <c r="C73" t="inlineStr">
        <is>
          <t>Groceries</t>
        </is>
      </c>
      <c r="D73" t="inlineStr">
        <is>
          <t>Expense</t>
        </is>
      </c>
      <c r="E73" t="inlineStr">
        <is>
          <t>Groceries</t>
        </is>
      </c>
      <c r="F73" s="40" t="n">
        <v>51.7</v>
      </c>
      <c r="H73" s="41">
        <f>IF(F73="","",IF(OR(G73="",G73='Start here'!$D$13),F73,IFERROR(F73/VLOOKUP(G73,'Rates'!$B$6:$C$25,2,FALSE),"?")))</f>
        <v/>
      </c>
    </row>
    <row r="74">
      <c r="B74" s="39" t="n">
        <v>46318</v>
      </c>
      <c r="C74" t="inlineStr">
        <is>
          <t>Dinner out</t>
        </is>
      </c>
      <c r="D74" t="inlineStr">
        <is>
          <t>Expense</t>
        </is>
      </c>
      <c r="E74" t="inlineStr">
        <is>
          <t>Fun &amp; going out</t>
        </is>
      </c>
      <c r="F74" s="40" t="n">
        <v>71.92</v>
      </c>
      <c r="H74" s="41">
        <f>IF(F74="","",IF(OR(G74="",G74='Start here'!$D$13),F74,IFERROR(F74/VLOOKUP(G74,'Rates'!$B$6:$C$25,2,FALSE),"?")))</f>
        <v/>
      </c>
    </row>
    <row r="75">
      <c r="B75" s="39" t="n">
        <v>46319</v>
      </c>
      <c r="C75" t="inlineStr">
        <is>
          <t>Gas &amp; water</t>
        </is>
      </c>
      <c r="D75" t="inlineStr">
        <is>
          <t>Expense</t>
        </is>
      </c>
      <c r="E75" t="inlineStr">
        <is>
          <t>Utilities</t>
        </is>
      </c>
      <c r="F75" s="40" t="n">
        <v>41.6</v>
      </c>
      <c r="H75" s="41">
        <f>IF(F75="","",IF(OR(G75="",G75='Start here'!$D$13),F75,IFERROR(F75/VLOOKUP(G75,'Rates'!$B$6:$C$25,2,FALSE),"?")))</f>
        <v/>
      </c>
    </row>
    <row r="76">
      <c r="B76" s="39" t="n">
        <v>46320</v>
      </c>
      <c r="C76" t="inlineStr">
        <is>
          <t>Cloud storage</t>
        </is>
      </c>
      <c r="D76" t="inlineStr">
        <is>
          <t>Expense</t>
        </is>
      </c>
      <c r="E76" t="inlineStr">
        <is>
          <t>Subscriptions</t>
        </is>
      </c>
      <c r="F76" s="40" t="n">
        <v>2.99</v>
      </c>
      <c r="H76" s="41">
        <f>IF(F76="","",IF(OR(G76="",G76='Start here'!$D$13),F76,IFERROR(F76/VLOOKUP(G76,'Rates'!$B$6:$C$25,2,FALSE),"?")))</f>
        <v/>
      </c>
    </row>
    <row r="77">
      <c r="B77" s="39" t="n">
        <v>46322</v>
      </c>
      <c r="C77" t="inlineStr">
        <is>
          <t>Groceries</t>
        </is>
      </c>
      <c r="D77" t="inlineStr">
        <is>
          <t>Expense</t>
        </is>
      </c>
      <c r="E77" t="inlineStr">
        <is>
          <t>Groceries</t>
        </is>
      </c>
      <c r="F77" s="40" t="n">
        <v>45.36</v>
      </c>
      <c r="H77" s="41">
        <f>IF(F77="","",IF(OR(G77="",G77='Start here'!$D$13),F77,IFERROR(F77/VLOOKUP(G77,'Rates'!$B$6:$C$25,2,FALSE),"?")))</f>
        <v/>
      </c>
    </row>
    <row r="78">
      <c r="B78" s="39" t="n">
        <v>46323</v>
      </c>
      <c r="C78" t="inlineStr">
        <is>
          <t>Birthday gift</t>
        </is>
      </c>
      <c r="D78" t="inlineStr">
        <is>
          <t>Expense</t>
        </is>
      </c>
      <c r="F78" s="40" t="n">
        <v>40</v>
      </c>
      <c r="H78" s="41">
        <f>IF(F78="","",IF(OR(G78="",G78='Start here'!$D$13),F78,IFERROR(F78/VLOOKUP(G78,'Rates'!$B$6:$C$25,2,FALSE),"?")))</f>
        <v/>
      </c>
    </row>
    <row r="79">
      <c r="B79" s="39" t="n"/>
      <c r="F79" s="40" t="n"/>
      <c r="H79" s="41">
        <f>IF(F79="","",IF(OR(G79="",G79='Start here'!$D$13),F79,IFERROR(F79/VLOOKUP(G79,'Rates'!$B$6:$C$25,2,FALSE),"?")))</f>
        <v/>
      </c>
    </row>
    <row r="80">
      <c r="B80" s="39" t="n"/>
      <c r="F80" s="40" t="n"/>
      <c r="H80" s="41">
        <f>IF(F80="","",IF(OR(G80="",G80='Start here'!$D$13),F80,IFERROR(F80/VLOOKUP(G80,'Rates'!$B$6:$C$25,2,FALSE),"?")))</f>
        <v/>
      </c>
    </row>
    <row r="81">
      <c r="B81" s="39" t="n"/>
      <c r="F81" s="40" t="n"/>
      <c r="H81" s="41">
        <f>IF(F81="","",IF(OR(G81="",G81='Start here'!$D$13),F81,IFERROR(F81/VLOOKUP(G81,'Rates'!$B$6:$C$25,2,FALSE),"?")))</f>
        <v/>
      </c>
    </row>
    <row r="82">
      <c r="B82" s="39" t="n"/>
      <c r="F82" s="40" t="n"/>
      <c r="H82" s="41">
        <f>IF(F82="","",IF(OR(G82="",G82='Start here'!$D$13),F82,IFERROR(F82/VLOOKUP(G82,'Rates'!$B$6:$C$25,2,FALSE),"?")))</f>
        <v/>
      </c>
    </row>
    <row r="83">
      <c r="B83" s="39" t="n"/>
      <c r="F83" s="40" t="n"/>
      <c r="H83" s="41">
        <f>IF(F83="","",IF(OR(G83="",G83='Start here'!$D$13),F83,IFERROR(F83/VLOOKUP(G83,'Rates'!$B$6:$C$25,2,FALSE),"?")))</f>
        <v/>
      </c>
    </row>
    <row r="84">
      <c r="B84" s="39" t="n"/>
      <c r="F84" s="40" t="n"/>
      <c r="H84" s="41">
        <f>IF(F84="","",IF(OR(G84="",G84='Start here'!$D$13),F84,IFERROR(F84/VLOOKUP(G84,'Rates'!$B$6:$C$25,2,FALSE),"?")))</f>
        <v/>
      </c>
    </row>
    <row r="85">
      <c r="B85" s="39" t="n"/>
      <c r="F85" s="40" t="n"/>
      <c r="H85" s="41">
        <f>IF(F85="","",IF(OR(G85="",G85='Start here'!$D$13),F85,IFERROR(F85/VLOOKUP(G85,'Rates'!$B$6:$C$25,2,FALSE),"?")))</f>
        <v/>
      </c>
    </row>
    <row r="86">
      <c r="B86" s="39" t="n"/>
      <c r="F86" s="40" t="n"/>
      <c r="H86" s="41">
        <f>IF(F86="","",IF(OR(G86="",G86='Start here'!$D$13),F86,IFERROR(F86/VLOOKUP(G86,'Rates'!$B$6:$C$25,2,FALSE),"?")))</f>
        <v/>
      </c>
    </row>
    <row r="87">
      <c r="B87" s="39" t="n"/>
      <c r="F87" s="40" t="n"/>
      <c r="H87" s="41">
        <f>IF(F87="","",IF(OR(G87="",G87='Start here'!$D$13),F87,IFERROR(F87/VLOOKUP(G87,'Rates'!$B$6:$C$25,2,FALSE),"?")))</f>
        <v/>
      </c>
    </row>
    <row r="88">
      <c r="B88" s="39" t="n"/>
      <c r="F88" s="40" t="n"/>
      <c r="H88" s="41">
        <f>IF(F88="","",IF(OR(G88="",G88='Start here'!$D$13),F88,IFERROR(F88/VLOOKUP(G88,'Rates'!$B$6:$C$25,2,FALSE),"?")))</f>
        <v/>
      </c>
    </row>
    <row r="89">
      <c r="B89" s="39" t="n"/>
      <c r="F89" s="40" t="n"/>
      <c r="H89" s="41">
        <f>IF(F89="","",IF(OR(G89="",G89='Start here'!$D$13),F89,IFERROR(F89/VLOOKUP(G89,'Rates'!$B$6:$C$25,2,FALSE),"?")))</f>
        <v/>
      </c>
    </row>
    <row r="90">
      <c r="B90" s="39" t="n"/>
      <c r="F90" s="40" t="n"/>
      <c r="H90" s="41">
        <f>IF(F90="","",IF(OR(G90="",G90='Start here'!$D$13),F90,IFERROR(F90/VLOOKUP(G90,'Rates'!$B$6:$C$25,2,FALSE),"?")))</f>
        <v/>
      </c>
    </row>
    <row r="91">
      <c r="B91" s="39" t="n"/>
      <c r="F91" s="40" t="n"/>
      <c r="H91" s="41">
        <f>IF(F91="","",IF(OR(G91="",G91='Start here'!$D$13),F91,IFERROR(F91/VLOOKUP(G91,'Rates'!$B$6:$C$25,2,FALSE),"?")))</f>
        <v/>
      </c>
    </row>
    <row r="92">
      <c r="B92" s="39" t="n"/>
      <c r="F92" s="40" t="n"/>
      <c r="H92" s="41">
        <f>IF(F92="","",IF(OR(G92="",G92='Start here'!$D$13),F92,IFERROR(F92/VLOOKUP(G92,'Rates'!$B$6:$C$25,2,FALSE),"?")))</f>
        <v/>
      </c>
    </row>
    <row r="93">
      <c r="B93" s="39" t="n"/>
      <c r="F93" s="40" t="n"/>
      <c r="H93" s="41">
        <f>IF(F93="","",IF(OR(G93="",G93='Start here'!$D$13),F93,IFERROR(F93/VLOOKUP(G93,'Rates'!$B$6:$C$25,2,FALSE),"?")))</f>
        <v/>
      </c>
    </row>
    <row r="94">
      <c r="B94" s="39" t="n"/>
      <c r="F94" s="40" t="n"/>
      <c r="H94" s="41">
        <f>IF(F94="","",IF(OR(G94="",G94='Start here'!$D$13),F94,IFERROR(F94/VLOOKUP(G94,'Rates'!$B$6:$C$25,2,FALSE),"?")))</f>
        <v/>
      </c>
    </row>
    <row r="95">
      <c r="B95" s="39" t="n"/>
      <c r="F95" s="40" t="n"/>
      <c r="H95" s="41">
        <f>IF(F95="","",IF(OR(G95="",G95='Start here'!$D$13),F95,IFERROR(F95/VLOOKUP(G95,'Rates'!$B$6:$C$25,2,FALSE),"?")))</f>
        <v/>
      </c>
    </row>
    <row r="96">
      <c r="B96" s="39" t="n"/>
      <c r="F96" s="40" t="n"/>
      <c r="H96" s="41">
        <f>IF(F96="","",IF(OR(G96="",G96='Start here'!$D$13),F96,IFERROR(F96/VLOOKUP(G96,'Rates'!$B$6:$C$25,2,FALSE),"?")))</f>
        <v/>
      </c>
    </row>
    <row r="97">
      <c r="B97" s="39" t="n"/>
      <c r="F97" s="40" t="n"/>
      <c r="H97" s="41">
        <f>IF(F97="","",IF(OR(G97="",G97='Start here'!$D$13),F97,IFERROR(F97/VLOOKUP(G97,'Rates'!$B$6:$C$25,2,FALSE),"?")))</f>
        <v/>
      </c>
    </row>
    <row r="98">
      <c r="B98" s="39" t="n"/>
      <c r="F98" s="40" t="n"/>
      <c r="H98" s="41">
        <f>IF(F98="","",IF(OR(G98="",G98='Start here'!$D$13),F98,IFERROR(F98/VLOOKUP(G98,'Rates'!$B$6:$C$25,2,FALSE),"?")))</f>
        <v/>
      </c>
    </row>
    <row r="99">
      <c r="B99" s="39" t="n"/>
      <c r="F99" s="40" t="n"/>
      <c r="H99" s="41">
        <f>IF(F99="","",IF(OR(G99="",G99='Start here'!$D$13),F99,IFERROR(F99/VLOOKUP(G99,'Rates'!$B$6:$C$25,2,FALSE),"?")))</f>
        <v/>
      </c>
    </row>
    <row r="100">
      <c r="B100" s="39" t="n"/>
      <c r="F100" s="40" t="n"/>
      <c r="H100" s="41">
        <f>IF(F100="","",IF(OR(G100="",G100='Start here'!$D$13),F100,IFERROR(F100/VLOOKUP(G100,'Rates'!$B$6:$C$25,2,FALSE),"?")))</f>
        <v/>
      </c>
    </row>
    <row r="101">
      <c r="B101" s="39" t="n"/>
      <c r="F101" s="40" t="n"/>
      <c r="H101" s="41">
        <f>IF(F101="","",IF(OR(G101="",G101='Start here'!$D$13),F101,IFERROR(F101/VLOOKUP(G101,'Rates'!$B$6:$C$25,2,FALSE),"?")))</f>
        <v/>
      </c>
    </row>
    <row r="102">
      <c r="B102" s="39" t="n"/>
      <c r="F102" s="40" t="n"/>
      <c r="H102" s="41">
        <f>IF(F102="","",IF(OR(G102="",G102='Start here'!$D$13),F102,IFERROR(F102/VLOOKUP(G102,'Rates'!$B$6:$C$25,2,FALSE),"?")))</f>
        <v/>
      </c>
    </row>
    <row r="103">
      <c r="B103" s="39" t="n"/>
      <c r="F103" s="40" t="n"/>
      <c r="H103" s="41">
        <f>IF(F103="","",IF(OR(G103="",G103='Start here'!$D$13),F103,IFERROR(F103/VLOOKUP(G103,'Rates'!$B$6:$C$25,2,FALSE),"?")))</f>
        <v/>
      </c>
    </row>
    <row r="104">
      <c r="B104" s="39" t="n"/>
      <c r="F104" s="40" t="n"/>
      <c r="H104" s="41">
        <f>IF(F104="","",IF(OR(G104="",G104='Start here'!$D$13),F104,IFERROR(F104/VLOOKUP(G104,'Rates'!$B$6:$C$25,2,FALSE),"?")))</f>
        <v/>
      </c>
    </row>
    <row r="105">
      <c r="B105" s="39" t="n"/>
      <c r="F105" s="40" t="n"/>
      <c r="H105" s="41">
        <f>IF(F105="","",IF(OR(G105="",G105='Start here'!$D$13),F105,IFERROR(F105/VLOOKUP(G105,'Rates'!$B$6:$C$25,2,FALSE),"?")))</f>
        <v/>
      </c>
    </row>
    <row r="106">
      <c r="B106" s="39" t="n"/>
      <c r="F106" s="40" t="n"/>
      <c r="H106" s="41">
        <f>IF(F106="","",IF(OR(G106="",G106='Start here'!$D$13),F106,IFERROR(F106/VLOOKUP(G106,'Rates'!$B$6:$C$25,2,FALSE),"?")))</f>
        <v/>
      </c>
    </row>
    <row r="107">
      <c r="B107" s="39" t="n"/>
      <c r="F107" s="40" t="n"/>
      <c r="H107" s="41">
        <f>IF(F107="","",IF(OR(G107="",G107='Start here'!$D$13),F107,IFERROR(F107/VLOOKUP(G107,'Rates'!$B$6:$C$25,2,FALSE),"?")))</f>
        <v/>
      </c>
    </row>
    <row r="108">
      <c r="B108" s="39" t="n"/>
      <c r="F108" s="40" t="n"/>
      <c r="H108" s="41">
        <f>IF(F108="","",IF(OR(G108="",G108='Start here'!$D$13),F108,IFERROR(F108/VLOOKUP(G108,'Rates'!$B$6:$C$25,2,FALSE),"?")))</f>
        <v/>
      </c>
    </row>
    <row r="109">
      <c r="B109" s="39" t="n"/>
      <c r="F109" s="40" t="n"/>
      <c r="H109" s="41">
        <f>IF(F109="","",IF(OR(G109="",G109='Start here'!$D$13),F109,IFERROR(F109/VLOOKUP(G109,'Rates'!$B$6:$C$25,2,FALSE),"?")))</f>
        <v/>
      </c>
    </row>
    <row r="110">
      <c r="B110" s="39" t="n"/>
      <c r="F110" s="40" t="n"/>
      <c r="H110" s="41">
        <f>IF(F110="","",IF(OR(G110="",G110='Start here'!$D$13),F110,IFERROR(F110/VLOOKUP(G110,'Rates'!$B$6:$C$25,2,FALSE),"?")))</f>
        <v/>
      </c>
    </row>
    <row r="111">
      <c r="B111" s="39" t="n"/>
      <c r="F111" s="40" t="n"/>
      <c r="H111" s="41">
        <f>IF(F111="","",IF(OR(G111="",G111='Start here'!$D$13),F111,IFERROR(F111/VLOOKUP(G111,'Rates'!$B$6:$C$25,2,FALSE),"?")))</f>
        <v/>
      </c>
    </row>
    <row r="112">
      <c r="B112" s="39" t="n"/>
      <c r="F112" s="40" t="n"/>
      <c r="H112" s="41">
        <f>IF(F112="","",IF(OR(G112="",G112='Start here'!$D$13),F112,IFERROR(F112/VLOOKUP(G112,'Rates'!$B$6:$C$25,2,FALSE),"?")))</f>
        <v/>
      </c>
    </row>
    <row r="113">
      <c r="B113" s="39" t="n"/>
      <c r="F113" s="40" t="n"/>
      <c r="H113" s="41">
        <f>IF(F113="","",IF(OR(G113="",G113='Start here'!$D$13),F113,IFERROR(F113/VLOOKUP(G113,'Rates'!$B$6:$C$25,2,FALSE),"?")))</f>
        <v/>
      </c>
    </row>
    <row r="114">
      <c r="B114" s="39" t="n"/>
      <c r="F114" s="40" t="n"/>
      <c r="H114" s="41">
        <f>IF(F114="","",IF(OR(G114="",G114='Start here'!$D$13),F114,IFERROR(F114/VLOOKUP(G114,'Rates'!$B$6:$C$25,2,FALSE),"?")))</f>
        <v/>
      </c>
    </row>
    <row r="115">
      <c r="B115" s="39" t="n"/>
      <c r="F115" s="40" t="n"/>
      <c r="H115" s="41">
        <f>IF(F115="","",IF(OR(G115="",G115='Start here'!$D$13),F115,IFERROR(F115/VLOOKUP(G115,'Rates'!$B$6:$C$25,2,FALSE),"?")))</f>
        <v/>
      </c>
    </row>
    <row r="116">
      <c r="B116" s="39" t="n"/>
      <c r="F116" s="40" t="n"/>
      <c r="H116" s="41">
        <f>IF(F116="","",IF(OR(G116="",G116='Start here'!$D$13),F116,IFERROR(F116/VLOOKUP(G116,'Rates'!$B$6:$C$25,2,FALSE),"?")))</f>
        <v/>
      </c>
    </row>
    <row r="117">
      <c r="B117" s="39" t="n"/>
      <c r="F117" s="40" t="n"/>
      <c r="H117" s="41">
        <f>IF(F117="","",IF(OR(G117="",G117='Start here'!$D$13),F117,IFERROR(F117/VLOOKUP(G117,'Rates'!$B$6:$C$25,2,FALSE),"?")))</f>
        <v/>
      </c>
    </row>
    <row r="118">
      <c r="B118" s="39" t="n"/>
      <c r="F118" s="40" t="n"/>
      <c r="H118" s="41">
        <f>IF(F118="","",IF(OR(G118="",G118='Start here'!$D$13),F118,IFERROR(F118/VLOOKUP(G118,'Rates'!$B$6:$C$25,2,FALSE),"?")))</f>
        <v/>
      </c>
    </row>
    <row r="119">
      <c r="B119" s="39" t="n"/>
      <c r="F119" s="40" t="n"/>
      <c r="H119" s="41">
        <f>IF(F119="","",IF(OR(G119="",G119='Start here'!$D$13),F119,IFERROR(F119/VLOOKUP(G119,'Rates'!$B$6:$C$25,2,FALSE),"?")))</f>
        <v/>
      </c>
    </row>
    <row r="120">
      <c r="B120" s="39" t="n"/>
      <c r="F120" s="40" t="n"/>
      <c r="H120" s="41">
        <f>IF(F120="","",IF(OR(G120="",G120='Start here'!$D$13),F120,IFERROR(F120/VLOOKUP(G120,'Rates'!$B$6:$C$25,2,FALSE),"?")))</f>
        <v/>
      </c>
    </row>
    <row r="121">
      <c r="B121" s="39" t="n"/>
      <c r="F121" s="40" t="n"/>
      <c r="H121" s="41">
        <f>IF(F121="","",IF(OR(G121="",G121='Start here'!$D$13),F121,IFERROR(F121/VLOOKUP(G121,'Rates'!$B$6:$C$25,2,FALSE),"?")))</f>
        <v/>
      </c>
    </row>
    <row r="122">
      <c r="B122" s="39" t="n"/>
      <c r="F122" s="40" t="n"/>
      <c r="H122" s="41">
        <f>IF(F122="","",IF(OR(G122="",G122='Start here'!$D$13),F122,IFERROR(F122/VLOOKUP(G122,'Rates'!$B$6:$C$25,2,FALSE),"?")))</f>
        <v/>
      </c>
    </row>
    <row r="123">
      <c r="B123" s="39" t="n"/>
      <c r="F123" s="40" t="n"/>
      <c r="H123" s="41">
        <f>IF(F123="","",IF(OR(G123="",G123='Start here'!$D$13),F123,IFERROR(F123/VLOOKUP(G123,'Rates'!$B$6:$C$25,2,FALSE),"?")))</f>
        <v/>
      </c>
    </row>
    <row r="124">
      <c r="B124" s="39" t="n"/>
      <c r="F124" s="40" t="n"/>
      <c r="H124" s="41">
        <f>IF(F124="","",IF(OR(G124="",G124='Start here'!$D$13),F124,IFERROR(F124/VLOOKUP(G124,'Rates'!$B$6:$C$25,2,FALSE),"?")))</f>
        <v/>
      </c>
    </row>
    <row r="125">
      <c r="B125" s="39" t="n"/>
      <c r="F125" s="40" t="n"/>
      <c r="H125" s="41">
        <f>IF(F125="","",IF(OR(G125="",G125='Start here'!$D$13),F125,IFERROR(F125/VLOOKUP(G125,'Rates'!$B$6:$C$25,2,FALSE),"?")))</f>
        <v/>
      </c>
    </row>
    <row r="126">
      <c r="B126" s="39" t="n"/>
      <c r="F126" s="40" t="n"/>
      <c r="H126" s="41">
        <f>IF(F126="","",IF(OR(G126="",G126='Start here'!$D$13),F126,IFERROR(F126/VLOOKUP(G126,'Rates'!$B$6:$C$25,2,FALSE),"?")))</f>
        <v/>
      </c>
    </row>
    <row r="127">
      <c r="B127" s="39" t="n"/>
      <c r="F127" s="40" t="n"/>
      <c r="H127" s="41">
        <f>IF(F127="","",IF(OR(G127="",G127='Start here'!$D$13),F127,IFERROR(F127/VLOOKUP(G127,'Rates'!$B$6:$C$25,2,FALSE),"?")))</f>
        <v/>
      </c>
    </row>
    <row r="128">
      <c r="B128" s="39" t="n"/>
      <c r="F128" s="40" t="n"/>
      <c r="H128" s="41">
        <f>IF(F128="","",IF(OR(G128="",G128='Start here'!$D$13),F128,IFERROR(F128/VLOOKUP(G128,'Rates'!$B$6:$C$25,2,FALSE),"?")))</f>
        <v/>
      </c>
    </row>
    <row r="129">
      <c r="B129" s="39" t="n"/>
      <c r="F129" s="40" t="n"/>
      <c r="H129" s="41">
        <f>IF(F129="","",IF(OR(G129="",G129='Start here'!$D$13),F129,IFERROR(F129/VLOOKUP(G129,'Rates'!$B$6:$C$25,2,FALSE),"?")))</f>
        <v/>
      </c>
    </row>
    <row r="130">
      <c r="B130" s="39" t="n"/>
      <c r="F130" s="40" t="n"/>
      <c r="H130" s="41">
        <f>IF(F130="","",IF(OR(G130="",G130='Start here'!$D$13),F130,IFERROR(F130/VLOOKUP(G130,'Rates'!$B$6:$C$25,2,FALSE),"?")))</f>
        <v/>
      </c>
    </row>
    <row r="131">
      <c r="B131" s="39" t="n"/>
      <c r="F131" s="40" t="n"/>
      <c r="H131" s="41">
        <f>IF(F131="","",IF(OR(G131="",G131='Start here'!$D$13),F131,IFERROR(F131/VLOOKUP(G131,'Rates'!$B$6:$C$25,2,FALSE),"?")))</f>
        <v/>
      </c>
    </row>
    <row r="132">
      <c r="B132" s="39" t="n"/>
      <c r="F132" s="40" t="n"/>
      <c r="H132" s="41">
        <f>IF(F132="","",IF(OR(G132="",G132='Start here'!$D$13),F132,IFERROR(F132/VLOOKUP(G132,'Rates'!$B$6:$C$25,2,FALSE),"?")))</f>
        <v/>
      </c>
    </row>
    <row r="133">
      <c r="B133" s="39" t="n"/>
      <c r="F133" s="40" t="n"/>
      <c r="H133" s="41">
        <f>IF(F133="","",IF(OR(G133="",G133='Start here'!$D$13),F133,IFERROR(F133/VLOOKUP(G133,'Rates'!$B$6:$C$25,2,FALSE),"?")))</f>
        <v/>
      </c>
    </row>
    <row r="134">
      <c r="B134" s="39" t="n"/>
      <c r="F134" s="40" t="n"/>
      <c r="H134" s="41">
        <f>IF(F134="","",IF(OR(G134="",G134='Start here'!$D$13),F134,IFERROR(F134/VLOOKUP(G134,'Rates'!$B$6:$C$25,2,FALSE),"?")))</f>
        <v/>
      </c>
    </row>
    <row r="135">
      <c r="B135" s="39" t="n"/>
      <c r="F135" s="40" t="n"/>
      <c r="H135" s="41">
        <f>IF(F135="","",IF(OR(G135="",G135='Start here'!$D$13),F135,IFERROR(F135/VLOOKUP(G135,'Rates'!$B$6:$C$25,2,FALSE),"?")))</f>
        <v/>
      </c>
    </row>
    <row r="136">
      <c r="B136" s="39" t="n"/>
      <c r="F136" s="40" t="n"/>
      <c r="H136" s="41">
        <f>IF(F136="","",IF(OR(G136="",G136='Start here'!$D$13),F136,IFERROR(F136/VLOOKUP(G136,'Rates'!$B$6:$C$25,2,FALSE),"?")))</f>
        <v/>
      </c>
    </row>
    <row r="137">
      <c r="B137" s="39" t="n"/>
      <c r="F137" s="40" t="n"/>
      <c r="H137" s="41">
        <f>IF(F137="","",IF(OR(G137="",G137='Start here'!$D$13),F137,IFERROR(F137/VLOOKUP(G137,'Rates'!$B$6:$C$25,2,FALSE),"?")))</f>
        <v/>
      </c>
    </row>
    <row r="138">
      <c r="B138" s="39" t="n"/>
      <c r="F138" s="40" t="n"/>
      <c r="H138" s="41">
        <f>IF(F138="","",IF(OR(G138="",G138='Start here'!$D$13),F138,IFERROR(F138/VLOOKUP(G138,'Rates'!$B$6:$C$25,2,FALSE),"?")))</f>
        <v/>
      </c>
    </row>
    <row r="139">
      <c r="B139" s="39" t="n"/>
      <c r="F139" s="40" t="n"/>
      <c r="H139" s="41">
        <f>IF(F139="","",IF(OR(G139="",G139='Start here'!$D$13),F139,IFERROR(F139/VLOOKUP(G139,'Rates'!$B$6:$C$25,2,FALSE),"?")))</f>
        <v/>
      </c>
    </row>
    <row r="140">
      <c r="B140" s="39" t="n"/>
      <c r="F140" s="40" t="n"/>
      <c r="H140" s="41">
        <f>IF(F140="","",IF(OR(G140="",G140='Start here'!$D$13),F140,IFERROR(F140/VLOOKUP(G140,'Rates'!$B$6:$C$25,2,FALSE),"?")))</f>
        <v/>
      </c>
    </row>
    <row r="141">
      <c r="B141" s="39" t="n"/>
      <c r="F141" s="40" t="n"/>
      <c r="H141" s="41">
        <f>IF(F141="","",IF(OR(G141="",G141='Start here'!$D$13),F141,IFERROR(F141/VLOOKUP(G141,'Rates'!$B$6:$C$25,2,FALSE),"?")))</f>
        <v/>
      </c>
    </row>
    <row r="142">
      <c r="B142" s="39" t="n"/>
      <c r="F142" s="40" t="n"/>
      <c r="H142" s="41">
        <f>IF(F142="","",IF(OR(G142="",G142='Start here'!$D$13),F142,IFERROR(F142/VLOOKUP(G142,'Rates'!$B$6:$C$25,2,FALSE),"?")))</f>
        <v/>
      </c>
    </row>
    <row r="143">
      <c r="B143" s="39" t="n"/>
      <c r="F143" s="40" t="n"/>
      <c r="H143" s="41">
        <f>IF(F143="","",IF(OR(G143="",G143='Start here'!$D$13),F143,IFERROR(F143/VLOOKUP(G143,'Rates'!$B$6:$C$25,2,FALSE),"?")))</f>
        <v/>
      </c>
    </row>
    <row r="144">
      <c r="B144" s="39" t="n"/>
      <c r="F144" s="40" t="n"/>
      <c r="H144" s="41">
        <f>IF(F144="","",IF(OR(G144="",G144='Start here'!$D$13),F144,IFERROR(F144/VLOOKUP(G144,'Rates'!$B$6:$C$25,2,FALSE),"?")))</f>
        <v/>
      </c>
    </row>
    <row r="145">
      <c r="B145" s="39" t="n"/>
      <c r="F145" s="40" t="n"/>
      <c r="H145" s="41">
        <f>IF(F145="","",IF(OR(G145="",G145='Start here'!$D$13),F145,IFERROR(F145/VLOOKUP(G145,'Rates'!$B$6:$C$25,2,FALSE),"?")))</f>
        <v/>
      </c>
    </row>
    <row r="146">
      <c r="B146" s="39" t="n"/>
      <c r="F146" s="40" t="n"/>
      <c r="H146" s="41">
        <f>IF(F146="","",IF(OR(G146="",G146='Start here'!$D$13),F146,IFERROR(F146/VLOOKUP(G146,'Rates'!$B$6:$C$25,2,FALSE),"?")))</f>
        <v/>
      </c>
    </row>
    <row r="147">
      <c r="B147" s="39" t="n"/>
      <c r="F147" s="40" t="n"/>
      <c r="H147" s="41">
        <f>IF(F147="","",IF(OR(G147="",G147='Start here'!$D$13),F147,IFERROR(F147/VLOOKUP(G147,'Rates'!$B$6:$C$25,2,FALSE),"?")))</f>
        <v/>
      </c>
    </row>
    <row r="148">
      <c r="B148" s="39" t="n"/>
      <c r="F148" s="40" t="n"/>
      <c r="H148" s="41">
        <f>IF(F148="","",IF(OR(G148="",G148='Start here'!$D$13),F148,IFERROR(F148/VLOOKUP(G148,'Rates'!$B$6:$C$25,2,FALSE),"?")))</f>
        <v/>
      </c>
    </row>
    <row r="149">
      <c r="B149" s="39" t="n"/>
      <c r="F149" s="40" t="n"/>
      <c r="H149" s="41">
        <f>IF(F149="","",IF(OR(G149="",G149='Start here'!$D$13),F149,IFERROR(F149/VLOOKUP(G149,'Rates'!$B$6:$C$25,2,FALSE),"?")))</f>
        <v/>
      </c>
    </row>
    <row r="150">
      <c r="B150" s="39" t="n"/>
      <c r="F150" s="40" t="n"/>
      <c r="H150" s="41">
        <f>IF(F150="","",IF(OR(G150="",G150='Start here'!$D$13),F150,IFERROR(F150/VLOOKUP(G150,'Rates'!$B$6:$C$25,2,FALSE),"?")))</f>
        <v/>
      </c>
    </row>
    <row r="151">
      <c r="B151" s="39" t="n"/>
      <c r="F151" s="40" t="n"/>
      <c r="H151" s="41">
        <f>IF(F151="","",IF(OR(G151="",G151='Start here'!$D$13),F151,IFERROR(F151/VLOOKUP(G151,'Rates'!$B$6:$C$25,2,FALSE),"?")))</f>
        <v/>
      </c>
    </row>
    <row r="152">
      <c r="B152" s="39" t="n"/>
      <c r="F152" s="40" t="n"/>
      <c r="H152" s="41">
        <f>IF(F152="","",IF(OR(G152="",G152='Start here'!$D$13),F152,IFERROR(F152/VLOOKUP(G152,'Rates'!$B$6:$C$25,2,FALSE),"?")))</f>
        <v/>
      </c>
    </row>
    <row r="153">
      <c r="B153" s="39" t="n"/>
      <c r="F153" s="40" t="n"/>
      <c r="H153" s="41">
        <f>IF(F153="","",IF(OR(G153="",G153='Start here'!$D$13),F153,IFERROR(F153/VLOOKUP(G153,'Rates'!$B$6:$C$25,2,FALSE),"?")))</f>
        <v/>
      </c>
    </row>
    <row r="154">
      <c r="B154" s="39" t="n"/>
      <c r="F154" s="40" t="n"/>
      <c r="H154" s="41">
        <f>IF(F154="","",IF(OR(G154="",G154='Start here'!$D$13),F154,IFERROR(F154/VLOOKUP(G154,'Rates'!$B$6:$C$25,2,FALSE),"?")))</f>
        <v/>
      </c>
    </row>
    <row r="155">
      <c r="B155" s="39" t="n"/>
      <c r="F155" s="40" t="n"/>
      <c r="H155" s="41">
        <f>IF(F155="","",IF(OR(G155="",G155='Start here'!$D$13),F155,IFERROR(F155/VLOOKUP(G155,'Rates'!$B$6:$C$25,2,FALSE),"?")))</f>
        <v/>
      </c>
    </row>
    <row r="156">
      <c r="B156" s="39" t="n"/>
      <c r="F156" s="40" t="n"/>
      <c r="H156" s="41">
        <f>IF(F156="","",IF(OR(G156="",G156='Start here'!$D$13),F156,IFERROR(F156/VLOOKUP(G156,'Rates'!$B$6:$C$25,2,FALSE),"?")))</f>
        <v/>
      </c>
    </row>
    <row r="157">
      <c r="B157" s="39" t="n"/>
      <c r="F157" s="40" t="n"/>
      <c r="H157" s="41">
        <f>IF(F157="","",IF(OR(G157="",G157='Start here'!$D$13),F157,IFERROR(F157/VLOOKUP(G157,'Rates'!$B$6:$C$25,2,FALSE),"?")))</f>
        <v/>
      </c>
    </row>
    <row r="158">
      <c r="B158" s="39" t="n"/>
      <c r="F158" s="40" t="n"/>
      <c r="H158" s="41">
        <f>IF(F158="","",IF(OR(G158="",G158='Start here'!$D$13),F158,IFERROR(F158/VLOOKUP(G158,'Rates'!$B$6:$C$25,2,FALSE),"?")))</f>
        <v/>
      </c>
    </row>
    <row r="159">
      <c r="B159" s="39" t="n"/>
      <c r="F159" s="40" t="n"/>
      <c r="H159" s="41">
        <f>IF(F159="","",IF(OR(G159="",G159='Start here'!$D$13),F159,IFERROR(F159/VLOOKUP(G159,'Rates'!$B$6:$C$25,2,FALSE),"?")))</f>
        <v/>
      </c>
    </row>
    <row r="160">
      <c r="B160" s="39" t="n"/>
      <c r="F160" s="40" t="n"/>
      <c r="H160" s="41">
        <f>IF(F160="","",IF(OR(G160="",G160='Start here'!$D$13),F160,IFERROR(F160/VLOOKUP(G160,'Rates'!$B$6:$C$25,2,FALSE),"?")))</f>
        <v/>
      </c>
    </row>
    <row r="161">
      <c r="B161" s="39" t="n"/>
      <c r="F161" s="40" t="n"/>
      <c r="H161" s="41">
        <f>IF(F161="","",IF(OR(G161="",G161='Start here'!$D$13),F161,IFERROR(F161/VLOOKUP(G161,'Rates'!$B$6:$C$25,2,FALSE),"?")))</f>
        <v/>
      </c>
    </row>
    <row r="162">
      <c r="B162" s="39" t="n"/>
      <c r="F162" s="40" t="n"/>
      <c r="H162" s="41">
        <f>IF(F162="","",IF(OR(G162="",G162='Start here'!$D$13),F162,IFERROR(F162/VLOOKUP(G162,'Rates'!$B$6:$C$25,2,FALSE),"?")))</f>
        <v/>
      </c>
    </row>
    <row r="163">
      <c r="B163" s="39" t="n"/>
      <c r="F163" s="40" t="n"/>
      <c r="H163" s="41">
        <f>IF(F163="","",IF(OR(G163="",G163='Start here'!$D$13),F163,IFERROR(F163/VLOOKUP(G163,'Rates'!$B$6:$C$25,2,FALSE),"?")))</f>
        <v/>
      </c>
    </row>
    <row r="164">
      <c r="B164" s="39" t="n"/>
      <c r="F164" s="40" t="n"/>
      <c r="H164" s="41">
        <f>IF(F164="","",IF(OR(G164="",G164='Start here'!$D$13),F164,IFERROR(F164/VLOOKUP(G164,'Rates'!$B$6:$C$25,2,FALSE),"?")))</f>
        <v/>
      </c>
    </row>
    <row r="165">
      <c r="B165" s="39" t="n"/>
      <c r="F165" s="40" t="n"/>
      <c r="H165" s="41">
        <f>IF(F165="","",IF(OR(G165="",G165='Start here'!$D$13),F165,IFERROR(F165/VLOOKUP(G165,'Rates'!$B$6:$C$25,2,FALSE),"?")))</f>
        <v/>
      </c>
    </row>
    <row r="166">
      <c r="B166" s="39" t="n"/>
      <c r="F166" s="40" t="n"/>
      <c r="H166" s="41">
        <f>IF(F166="","",IF(OR(G166="",G166='Start here'!$D$13),F166,IFERROR(F166/VLOOKUP(G166,'Rates'!$B$6:$C$25,2,FALSE),"?")))</f>
        <v/>
      </c>
    </row>
    <row r="167">
      <c r="B167" s="39" t="n"/>
      <c r="F167" s="40" t="n"/>
      <c r="H167" s="41">
        <f>IF(F167="","",IF(OR(G167="",G167='Start here'!$D$13),F167,IFERROR(F167/VLOOKUP(G167,'Rates'!$B$6:$C$25,2,FALSE),"?")))</f>
        <v/>
      </c>
    </row>
    <row r="168">
      <c r="B168" s="39" t="n"/>
      <c r="F168" s="40" t="n"/>
      <c r="H168" s="41">
        <f>IF(F168="","",IF(OR(G168="",G168='Start here'!$D$13),F168,IFERROR(F168/VLOOKUP(G168,'Rates'!$B$6:$C$25,2,FALSE),"?")))</f>
        <v/>
      </c>
    </row>
    <row r="169">
      <c r="B169" s="39" t="n"/>
      <c r="F169" s="40" t="n"/>
      <c r="H169" s="41">
        <f>IF(F169="","",IF(OR(G169="",G169='Start here'!$D$13),F169,IFERROR(F169/VLOOKUP(G169,'Rates'!$B$6:$C$25,2,FALSE),"?")))</f>
        <v/>
      </c>
    </row>
    <row r="170">
      <c r="B170" s="39" t="n"/>
      <c r="F170" s="40" t="n"/>
      <c r="H170" s="41">
        <f>IF(F170="","",IF(OR(G170="",G170='Start here'!$D$13),F170,IFERROR(F170/VLOOKUP(G170,'Rates'!$B$6:$C$25,2,FALSE),"?")))</f>
        <v/>
      </c>
    </row>
    <row r="171">
      <c r="B171" s="39" t="n"/>
      <c r="F171" s="40" t="n"/>
      <c r="H171" s="41">
        <f>IF(F171="","",IF(OR(G171="",G171='Start here'!$D$13),F171,IFERROR(F171/VLOOKUP(G171,'Rates'!$B$6:$C$25,2,FALSE),"?")))</f>
        <v/>
      </c>
    </row>
    <row r="172">
      <c r="B172" s="39" t="n"/>
      <c r="F172" s="40" t="n"/>
      <c r="H172" s="41">
        <f>IF(F172="","",IF(OR(G172="",G172='Start here'!$D$13),F172,IFERROR(F172/VLOOKUP(G172,'Rates'!$B$6:$C$25,2,FALSE),"?")))</f>
        <v/>
      </c>
    </row>
    <row r="173">
      <c r="B173" s="39" t="n"/>
      <c r="F173" s="40" t="n"/>
      <c r="H173" s="41">
        <f>IF(F173="","",IF(OR(G173="",G173='Start here'!$D$13),F173,IFERROR(F173/VLOOKUP(G173,'Rates'!$B$6:$C$25,2,FALSE),"?")))</f>
        <v/>
      </c>
    </row>
    <row r="174">
      <c r="B174" s="39" t="n"/>
      <c r="F174" s="40" t="n"/>
      <c r="H174" s="41">
        <f>IF(F174="","",IF(OR(G174="",G174='Start here'!$D$13),F174,IFERROR(F174/VLOOKUP(G174,'Rates'!$B$6:$C$25,2,FALSE),"?")))</f>
        <v/>
      </c>
    </row>
    <row r="175">
      <c r="B175" s="39" t="n"/>
      <c r="F175" s="40" t="n"/>
      <c r="H175" s="41">
        <f>IF(F175="","",IF(OR(G175="",G175='Start here'!$D$13),F175,IFERROR(F175/VLOOKUP(G175,'Rates'!$B$6:$C$25,2,FALSE),"?")))</f>
        <v/>
      </c>
    </row>
    <row r="176">
      <c r="B176" s="39" t="n"/>
      <c r="F176" s="40" t="n"/>
      <c r="H176" s="41">
        <f>IF(F176="","",IF(OR(G176="",G176='Start here'!$D$13),F176,IFERROR(F176/VLOOKUP(G176,'Rates'!$B$6:$C$25,2,FALSE),"?")))</f>
        <v/>
      </c>
    </row>
    <row r="177">
      <c r="B177" s="39" t="n"/>
      <c r="F177" s="40" t="n"/>
      <c r="H177" s="41">
        <f>IF(F177="","",IF(OR(G177="",G177='Start here'!$D$13),F177,IFERROR(F177/VLOOKUP(G177,'Rates'!$B$6:$C$25,2,FALSE),"?")))</f>
        <v/>
      </c>
    </row>
    <row r="178">
      <c r="B178" s="39" t="n"/>
      <c r="F178" s="40" t="n"/>
      <c r="H178" s="41">
        <f>IF(F178="","",IF(OR(G178="",G178='Start here'!$D$13),F178,IFERROR(F178/VLOOKUP(G178,'Rates'!$B$6:$C$25,2,FALSE),"?")))</f>
        <v/>
      </c>
    </row>
    <row r="179">
      <c r="B179" s="39" t="n"/>
      <c r="F179" s="40" t="n"/>
      <c r="H179" s="41">
        <f>IF(F179="","",IF(OR(G179="",G179='Start here'!$D$13),F179,IFERROR(F179/VLOOKUP(G179,'Rates'!$B$6:$C$25,2,FALSE),"?")))</f>
        <v/>
      </c>
    </row>
    <row r="180">
      <c r="B180" s="39" t="n"/>
      <c r="F180" s="40" t="n"/>
      <c r="H180" s="41">
        <f>IF(F180="","",IF(OR(G180="",G180='Start here'!$D$13),F180,IFERROR(F180/VLOOKUP(G180,'Rates'!$B$6:$C$25,2,FALSE),"?")))</f>
        <v/>
      </c>
    </row>
    <row r="181">
      <c r="B181" s="39" t="n"/>
      <c r="F181" s="40" t="n"/>
      <c r="H181" s="41">
        <f>IF(F181="","",IF(OR(G181="",G181='Start here'!$D$13),F181,IFERROR(F181/VLOOKUP(G181,'Rates'!$B$6:$C$25,2,FALSE),"?")))</f>
        <v/>
      </c>
    </row>
    <row r="182">
      <c r="B182" s="39" t="n"/>
      <c r="F182" s="40" t="n"/>
      <c r="H182" s="41">
        <f>IF(F182="","",IF(OR(G182="",G182='Start here'!$D$13),F182,IFERROR(F182/VLOOKUP(G182,'Rates'!$B$6:$C$25,2,FALSE),"?")))</f>
        <v/>
      </c>
    </row>
    <row r="183">
      <c r="B183" s="39" t="n"/>
      <c r="F183" s="40" t="n"/>
      <c r="H183" s="41">
        <f>IF(F183="","",IF(OR(G183="",G183='Start here'!$D$13),F183,IFERROR(F183/VLOOKUP(G183,'Rates'!$B$6:$C$25,2,FALSE),"?")))</f>
        <v/>
      </c>
    </row>
    <row r="184">
      <c r="B184" s="39" t="n"/>
      <c r="F184" s="40" t="n"/>
      <c r="H184" s="41">
        <f>IF(F184="","",IF(OR(G184="",G184='Start here'!$D$13),F184,IFERROR(F184/VLOOKUP(G184,'Rates'!$B$6:$C$25,2,FALSE),"?")))</f>
        <v/>
      </c>
    </row>
    <row r="185">
      <c r="B185" s="39" t="n"/>
      <c r="F185" s="40" t="n"/>
      <c r="H185" s="41">
        <f>IF(F185="","",IF(OR(G185="",G185='Start here'!$D$13),F185,IFERROR(F185/VLOOKUP(G185,'Rates'!$B$6:$C$25,2,FALSE),"?")))</f>
        <v/>
      </c>
    </row>
    <row r="186">
      <c r="B186" s="39" t="n"/>
      <c r="F186" s="40" t="n"/>
      <c r="H186" s="41">
        <f>IF(F186="","",IF(OR(G186="",G186='Start here'!$D$13),F186,IFERROR(F186/VLOOKUP(G186,'Rates'!$B$6:$C$25,2,FALSE),"?")))</f>
        <v/>
      </c>
    </row>
    <row r="187">
      <c r="B187" s="39" t="n"/>
      <c r="F187" s="40" t="n"/>
      <c r="H187" s="41">
        <f>IF(F187="","",IF(OR(G187="",G187='Start here'!$D$13),F187,IFERROR(F187/VLOOKUP(G187,'Rates'!$B$6:$C$25,2,FALSE),"?")))</f>
        <v/>
      </c>
    </row>
    <row r="188">
      <c r="B188" s="39" t="n"/>
      <c r="F188" s="40" t="n"/>
      <c r="H188" s="41">
        <f>IF(F188="","",IF(OR(G188="",G188='Start here'!$D$13),F188,IFERROR(F188/VLOOKUP(G188,'Rates'!$B$6:$C$25,2,FALSE),"?")))</f>
        <v/>
      </c>
    </row>
    <row r="189">
      <c r="B189" s="39" t="n"/>
      <c r="F189" s="40" t="n"/>
      <c r="H189" s="41">
        <f>IF(F189="","",IF(OR(G189="",G189='Start here'!$D$13),F189,IFERROR(F189/VLOOKUP(G189,'Rates'!$B$6:$C$25,2,FALSE),"?")))</f>
        <v/>
      </c>
    </row>
    <row r="190">
      <c r="B190" s="39" t="n"/>
      <c r="F190" s="40" t="n"/>
      <c r="H190" s="41">
        <f>IF(F190="","",IF(OR(G190="",G190='Start here'!$D$13),F190,IFERROR(F190/VLOOKUP(G190,'Rates'!$B$6:$C$25,2,FALSE),"?")))</f>
        <v/>
      </c>
    </row>
    <row r="191">
      <c r="B191" s="39" t="n"/>
      <c r="F191" s="40" t="n"/>
      <c r="H191" s="41">
        <f>IF(F191="","",IF(OR(G191="",G191='Start here'!$D$13),F191,IFERROR(F191/VLOOKUP(G191,'Rates'!$B$6:$C$25,2,FALSE),"?")))</f>
        <v/>
      </c>
    </row>
    <row r="192">
      <c r="B192" s="39" t="n"/>
      <c r="F192" s="40" t="n"/>
      <c r="H192" s="41">
        <f>IF(F192="","",IF(OR(G192="",G192='Start here'!$D$13),F192,IFERROR(F192/VLOOKUP(G192,'Rates'!$B$6:$C$25,2,FALSE),"?")))</f>
        <v/>
      </c>
    </row>
    <row r="193">
      <c r="B193" s="39" t="n"/>
      <c r="F193" s="40" t="n"/>
      <c r="H193" s="41">
        <f>IF(F193="","",IF(OR(G193="",G193='Start here'!$D$13),F193,IFERROR(F193/VLOOKUP(G193,'Rates'!$B$6:$C$25,2,FALSE),"?")))</f>
        <v/>
      </c>
    </row>
    <row r="194">
      <c r="B194" s="39" t="n"/>
      <c r="F194" s="40" t="n"/>
      <c r="H194" s="41">
        <f>IF(F194="","",IF(OR(G194="",G194='Start here'!$D$13),F194,IFERROR(F194/VLOOKUP(G194,'Rates'!$B$6:$C$25,2,FALSE),"?")))</f>
        <v/>
      </c>
    </row>
    <row r="195">
      <c r="B195" s="39" t="n"/>
      <c r="F195" s="40" t="n"/>
      <c r="H195" s="41">
        <f>IF(F195="","",IF(OR(G195="",G195='Start here'!$D$13),F195,IFERROR(F195/VLOOKUP(G195,'Rates'!$B$6:$C$25,2,FALSE),"?")))</f>
        <v/>
      </c>
    </row>
    <row r="196">
      <c r="B196" s="39" t="n"/>
      <c r="F196" s="40" t="n"/>
      <c r="H196" s="41">
        <f>IF(F196="","",IF(OR(G196="",G196='Start here'!$D$13),F196,IFERROR(F196/VLOOKUP(G196,'Rates'!$B$6:$C$25,2,FALSE),"?")))</f>
        <v/>
      </c>
    </row>
    <row r="197">
      <c r="B197" s="39" t="n"/>
      <c r="F197" s="40" t="n"/>
      <c r="H197" s="41">
        <f>IF(F197="","",IF(OR(G197="",G197='Start here'!$D$13),F197,IFERROR(F197/VLOOKUP(G197,'Rates'!$B$6:$C$25,2,FALSE),"?")))</f>
        <v/>
      </c>
    </row>
    <row r="198">
      <c r="B198" s="39" t="n"/>
      <c r="F198" s="40" t="n"/>
      <c r="H198" s="41">
        <f>IF(F198="","",IF(OR(G198="",G198='Start here'!$D$13),F198,IFERROR(F198/VLOOKUP(G198,'Rates'!$B$6:$C$25,2,FALSE),"?")))</f>
        <v/>
      </c>
    </row>
    <row r="199">
      <c r="B199" s="39" t="n"/>
      <c r="F199" s="40" t="n"/>
      <c r="H199" s="41">
        <f>IF(F199="","",IF(OR(G199="",G199='Start here'!$D$13),F199,IFERROR(F199/VLOOKUP(G199,'Rates'!$B$6:$C$25,2,FALSE),"?")))</f>
        <v/>
      </c>
    </row>
    <row r="200">
      <c r="B200" s="39" t="n"/>
      <c r="F200" s="40" t="n"/>
      <c r="H200" s="41">
        <f>IF(F200="","",IF(OR(G200="",G200='Start here'!$D$13),F200,IFERROR(F200/VLOOKUP(G200,'Rates'!$B$6:$C$25,2,FALSE),"?")))</f>
        <v/>
      </c>
    </row>
    <row r="201">
      <c r="B201" s="39" t="n"/>
      <c r="F201" s="40" t="n"/>
      <c r="H201" s="41">
        <f>IF(F201="","",IF(OR(G201="",G201='Start here'!$D$13),F201,IFERROR(F201/VLOOKUP(G201,'Rates'!$B$6:$C$25,2,FALSE),"?")))</f>
        <v/>
      </c>
    </row>
    <row r="202">
      <c r="B202" s="39" t="n"/>
      <c r="F202" s="40" t="n"/>
      <c r="H202" s="41">
        <f>IF(F202="","",IF(OR(G202="",G202='Start here'!$D$13),F202,IFERROR(F202/VLOOKUP(G202,'Rates'!$B$6:$C$25,2,FALSE),"?")))</f>
        <v/>
      </c>
    </row>
    <row r="203">
      <c r="B203" s="39" t="n"/>
      <c r="F203" s="40" t="n"/>
      <c r="H203" s="41">
        <f>IF(F203="","",IF(OR(G203="",G203='Start here'!$D$13),F203,IFERROR(F203/VLOOKUP(G203,'Rates'!$B$6:$C$25,2,FALSE),"?")))</f>
        <v/>
      </c>
    </row>
    <row r="204">
      <c r="B204" s="39" t="n"/>
      <c r="F204" s="40" t="n"/>
      <c r="H204" s="41">
        <f>IF(F204="","",IF(OR(G204="",G204='Start here'!$D$13),F204,IFERROR(F204/VLOOKUP(G204,'Rates'!$B$6:$C$25,2,FALSE),"?")))</f>
        <v/>
      </c>
    </row>
    <row r="205">
      <c r="B205" s="39" t="n"/>
      <c r="F205" s="40" t="n"/>
      <c r="H205" s="41">
        <f>IF(F205="","",IF(OR(G205="",G205='Start here'!$D$13),F205,IFERROR(F205/VLOOKUP(G205,'Rates'!$B$6:$C$25,2,FALSE),"?")))</f>
        <v/>
      </c>
    </row>
    <row r="206">
      <c r="B206" s="39" t="n"/>
      <c r="F206" s="40" t="n"/>
      <c r="H206" s="41">
        <f>IF(F206="","",IF(OR(G206="",G206='Start here'!$D$13),F206,IFERROR(F206/VLOOKUP(G206,'Rates'!$B$6:$C$25,2,FALSE),"?")))</f>
        <v/>
      </c>
    </row>
    <row r="207">
      <c r="B207" s="39" t="n"/>
      <c r="F207" s="40" t="n"/>
      <c r="H207" s="41">
        <f>IF(F207="","",IF(OR(G207="",G207='Start here'!$D$13),F207,IFERROR(F207/VLOOKUP(G207,'Rates'!$B$6:$C$25,2,FALSE),"?")))</f>
        <v/>
      </c>
    </row>
    <row r="208">
      <c r="B208" s="39" t="n"/>
      <c r="F208" s="40" t="n"/>
      <c r="H208" s="41">
        <f>IF(F208="","",IF(OR(G208="",G208='Start here'!$D$13),F208,IFERROR(F208/VLOOKUP(G208,'Rates'!$B$6:$C$25,2,FALSE),"?")))</f>
        <v/>
      </c>
    </row>
    <row r="209">
      <c r="B209" s="39" t="n"/>
      <c r="F209" s="40" t="n"/>
      <c r="H209" s="41">
        <f>IF(F209="","",IF(OR(G209="",G209='Start here'!$D$13),F209,IFERROR(F209/VLOOKUP(G209,'Rates'!$B$6:$C$25,2,FALSE),"?")))</f>
        <v/>
      </c>
    </row>
    <row r="210">
      <c r="B210" s="39" t="n"/>
      <c r="F210" s="40" t="n"/>
      <c r="H210" s="41">
        <f>IF(F210="","",IF(OR(G210="",G210='Start here'!$D$13),F210,IFERROR(F210/VLOOKUP(G210,'Rates'!$B$6:$C$25,2,FALSE),"?")))</f>
        <v/>
      </c>
    </row>
    <row r="211">
      <c r="B211" s="39" t="n"/>
      <c r="F211" s="40" t="n"/>
      <c r="H211" s="41">
        <f>IF(F211="","",IF(OR(G211="",G211='Start here'!$D$13),F211,IFERROR(F211/VLOOKUP(G211,'Rates'!$B$6:$C$25,2,FALSE),"?")))</f>
        <v/>
      </c>
    </row>
    <row r="212">
      <c r="B212" s="39" t="n"/>
      <c r="F212" s="40" t="n"/>
      <c r="H212" s="41">
        <f>IF(F212="","",IF(OR(G212="",G212='Start here'!$D$13),F212,IFERROR(F212/VLOOKUP(G212,'Rates'!$B$6:$C$25,2,FALSE),"?")))</f>
        <v/>
      </c>
    </row>
    <row r="213">
      <c r="B213" s="39" t="n"/>
      <c r="F213" s="40" t="n"/>
      <c r="H213" s="41">
        <f>IF(F213="","",IF(OR(G213="",G213='Start here'!$D$13),F213,IFERROR(F213/VLOOKUP(G213,'Rates'!$B$6:$C$25,2,FALSE),"?")))</f>
        <v/>
      </c>
    </row>
    <row r="214">
      <c r="B214" s="39" t="n"/>
      <c r="F214" s="40" t="n"/>
      <c r="H214" s="41">
        <f>IF(F214="","",IF(OR(G214="",G214='Start here'!$D$13),F214,IFERROR(F214/VLOOKUP(G214,'Rates'!$B$6:$C$25,2,FALSE),"?")))</f>
        <v/>
      </c>
    </row>
    <row r="215">
      <c r="B215" s="39" t="n"/>
      <c r="F215" s="40" t="n"/>
      <c r="H215" s="41">
        <f>IF(F215="","",IF(OR(G215="",G215='Start here'!$D$13),F215,IFERROR(F215/VLOOKUP(G215,'Rates'!$B$6:$C$25,2,FALSE),"?")))</f>
        <v/>
      </c>
    </row>
    <row r="216">
      <c r="B216" s="39" t="n"/>
      <c r="F216" s="40" t="n"/>
      <c r="H216" s="41">
        <f>IF(F216="","",IF(OR(G216="",G216='Start here'!$D$13),F216,IFERROR(F216/VLOOKUP(G216,'Rates'!$B$6:$C$25,2,FALSE),"?")))</f>
        <v/>
      </c>
    </row>
    <row r="217">
      <c r="B217" s="39" t="n"/>
      <c r="F217" s="40" t="n"/>
      <c r="H217" s="41">
        <f>IF(F217="","",IF(OR(G217="",G217='Start here'!$D$13),F217,IFERROR(F217/VLOOKUP(G217,'Rates'!$B$6:$C$25,2,FALSE),"?")))</f>
        <v/>
      </c>
    </row>
    <row r="218">
      <c r="B218" s="39" t="n"/>
      <c r="F218" s="40" t="n"/>
      <c r="H218" s="41">
        <f>IF(F218="","",IF(OR(G218="",G218='Start here'!$D$13),F218,IFERROR(F218/VLOOKUP(G218,'Rates'!$B$6:$C$25,2,FALSE),"?")))</f>
        <v/>
      </c>
    </row>
    <row r="219">
      <c r="B219" s="39" t="n"/>
      <c r="F219" s="40" t="n"/>
      <c r="H219" s="41">
        <f>IF(F219="","",IF(OR(G219="",G219='Start here'!$D$13),F219,IFERROR(F219/VLOOKUP(G219,'Rates'!$B$6:$C$25,2,FALSE),"?")))</f>
        <v/>
      </c>
    </row>
    <row r="220">
      <c r="B220" s="39" t="n"/>
      <c r="F220" s="40" t="n"/>
      <c r="H220" s="41">
        <f>IF(F220="","",IF(OR(G220="",G220='Start here'!$D$13),F220,IFERROR(F220/VLOOKUP(G220,'Rates'!$B$6:$C$25,2,FALSE),"?")))</f>
        <v/>
      </c>
    </row>
    <row r="221">
      <c r="B221" s="39" t="n"/>
      <c r="F221" s="40" t="n"/>
      <c r="H221" s="41">
        <f>IF(F221="","",IF(OR(G221="",G221='Start here'!$D$13),F221,IFERROR(F221/VLOOKUP(G221,'Rates'!$B$6:$C$25,2,FALSE),"?")))</f>
        <v/>
      </c>
    </row>
    <row r="222">
      <c r="B222" s="39" t="n"/>
      <c r="F222" s="40" t="n"/>
      <c r="H222" s="41">
        <f>IF(F222="","",IF(OR(G222="",G222='Start here'!$D$13),F222,IFERROR(F222/VLOOKUP(G222,'Rates'!$B$6:$C$25,2,FALSE),"?")))</f>
        <v/>
      </c>
    </row>
    <row r="223">
      <c r="B223" s="39" t="n"/>
      <c r="F223" s="40" t="n"/>
      <c r="H223" s="41">
        <f>IF(F223="","",IF(OR(G223="",G223='Start here'!$D$13),F223,IFERROR(F223/VLOOKUP(G223,'Rates'!$B$6:$C$25,2,FALSE),"?")))</f>
        <v/>
      </c>
    </row>
    <row r="224">
      <c r="B224" s="39" t="n"/>
      <c r="F224" s="40" t="n"/>
      <c r="H224" s="41">
        <f>IF(F224="","",IF(OR(G224="",G224='Start here'!$D$13),F224,IFERROR(F224/VLOOKUP(G224,'Rates'!$B$6:$C$25,2,FALSE),"?")))</f>
        <v/>
      </c>
    </row>
    <row r="225">
      <c r="B225" s="39" t="n"/>
      <c r="F225" s="40" t="n"/>
      <c r="H225" s="41">
        <f>IF(F225="","",IF(OR(G225="",G225='Start here'!$D$13),F225,IFERROR(F225/VLOOKUP(G225,'Rates'!$B$6:$C$25,2,FALSE),"?")))</f>
        <v/>
      </c>
    </row>
    <row r="226">
      <c r="B226" s="39" t="n"/>
      <c r="F226" s="40" t="n"/>
      <c r="H226" s="41">
        <f>IF(F226="","",IF(OR(G226="",G226='Start here'!$D$13),F226,IFERROR(F226/VLOOKUP(G226,'Rates'!$B$6:$C$25,2,FALSE),"?")))</f>
        <v/>
      </c>
    </row>
    <row r="227">
      <c r="B227" s="39" t="n"/>
      <c r="F227" s="40" t="n"/>
      <c r="H227" s="41">
        <f>IF(F227="","",IF(OR(G227="",G227='Start here'!$D$13),F227,IFERROR(F227/VLOOKUP(G227,'Rates'!$B$6:$C$25,2,FALSE),"?")))</f>
        <v/>
      </c>
    </row>
    <row r="228">
      <c r="B228" s="39" t="n"/>
      <c r="F228" s="40" t="n"/>
      <c r="H228" s="41">
        <f>IF(F228="","",IF(OR(G228="",G228='Start here'!$D$13),F228,IFERROR(F228/VLOOKUP(G228,'Rates'!$B$6:$C$25,2,FALSE),"?")))</f>
        <v/>
      </c>
    </row>
    <row r="229">
      <c r="B229" s="39" t="n"/>
      <c r="F229" s="40" t="n"/>
      <c r="H229" s="41">
        <f>IF(F229="","",IF(OR(G229="",G229='Start here'!$D$13),F229,IFERROR(F229/VLOOKUP(G229,'Rates'!$B$6:$C$25,2,FALSE),"?")))</f>
        <v/>
      </c>
    </row>
    <row r="230">
      <c r="B230" s="39" t="n"/>
      <c r="F230" s="40" t="n"/>
      <c r="H230" s="41">
        <f>IF(F230="","",IF(OR(G230="",G230='Start here'!$D$13),F230,IFERROR(F230/VLOOKUP(G230,'Rates'!$B$6:$C$25,2,FALSE),"?")))</f>
        <v/>
      </c>
    </row>
    <row r="231">
      <c r="B231" s="39" t="n"/>
      <c r="F231" s="40" t="n"/>
      <c r="H231" s="41">
        <f>IF(F231="","",IF(OR(G231="",G231='Start here'!$D$13),F231,IFERROR(F231/VLOOKUP(G231,'Rates'!$B$6:$C$25,2,FALSE),"?")))</f>
        <v/>
      </c>
    </row>
    <row r="232">
      <c r="B232" s="39" t="n"/>
      <c r="F232" s="40" t="n"/>
      <c r="H232" s="41">
        <f>IF(F232="","",IF(OR(G232="",G232='Start here'!$D$13),F232,IFERROR(F232/VLOOKUP(G232,'Rates'!$B$6:$C$25,2,FALSE),"?")))</f>
        <v/>
      </c>
    </row>
    <row r="233">
      <c r="B233" s="39" t="n"/>
      <c r="F233" s="40" t="n"/>
      <c r="H233" s="41">
        <f>IF(F233="","",IF(OR(G233="",G233='Start here'!$D$13),F233,IFERROR(F233/VLOOKUP(G233,'Rates'!$B$6:$C$25,2,FALSE),"?")))</f>
        <v/>
      </c>
    </row>
    <row r="234">
      <c r="B234" s="39" t="n"/>
      <c r="F234" s="40" t="n"/>
      <c r="H234" s="41">
        <f>IF(F234="","",IF(OR(G234="",G234='Start here'!$D$13),F234,IFERROR(F234/VLOOKUP(G234,'Rates'!$B$6:$C$25,2,FALSE),"?")))</f>
        <v/>
      </c>
    </row>
    <row r="235">
      <c r="B235" s="39" t="n"/>
      <c r="F235" s="40" t="n"/>
      <c r="H235" s="41">
        <f>IF(F235="","",IF(OR(G235="",G235='Start here'!$D$13),F235,IFERROR(F235/VLOOKUP(G235,'Rates'!$B$6:$C$25,2,FALSE),"?")))</f>
        <v/>
      </c>
    </row>
    <row r="236">
      <c r="B236" s="39" t="n"/>
      <c r="F236" s="40" t="n"/>
      <c r="H236" s="41">
        <f>IF(F236="","",IF(OR(G236="",G236='Start here'!$D$13),F236,IFERROR(F236/VLOOKUP(G236,'Rates'!$B$6:$C$25,2,FALSE),"?")))</f>
        <v/>
      </c>
    </row>
    <row r="237">
      <c r="B237" s="39" t="n"/>
      <c r="F237" s="40" t="n"/>
      <c r="H237" s="41">
        <f>IF(F237="","",IF(OR(G237="",G237='Start here'!$D$13),F237,IFERROR(F237/VLOOKUP(G237,'Rates'!$B$6:$C$25,2,FALSE),"?")))</f>
        <v/>
      </c>
    </row>
    <row r="238">
      <c r="B238" s="39" t="n"/>
      <c r="F238" s="40" t="n"/>
      <c r="H238" s="41">
        <f>IF(F238="","",IF(OR(G238="",G238='Start here'!$D$13),F238,IFERROR(F238/VLOOKUP(G238,'Rates'!$B$6:$C$25,2,FALSE),"?")))</f>
        <v/>
      </c>
    </row>
    <row r="239">
      <c r="B239" s="39" t="n"/>
      <c r="F239" s="40" t="n"/>
      <c r="H239" s="41">
        <f>IF(F239="","",IF(OR(G239="",G239='Start here'!$D$13),F239,IFERROR(F239/VLOOKUP(G239,'Rates'!$B$6:$C$25,2,FALSE),"?")))</f>
        <v/>
      </c>
    </row>
    <row r="240">
      <c r="B240" s="39" t="n"/>
      <c r="F240" s="40" t="n"/>
      <c r="H240" s="41">
        <f>IF(F240="","",IF(OR(G240="",G240='Start here'!$D$13),F240,IFERROR(F240/VLOOKUP(G240,'Rates'!$B$6:$C$25,2,FALSE),"?")))</f>
        <v/>
      </c>
    </row>
    <row r="241">
      <c r="B241" s="39" t="n"/>
      <c r="F241" s="40" t="n"/>
      <c r="H241" s="41">
        <f>IF(F241="","",IF(OR(G241="",G241='Start here'!$D$13),F241,IFERROR(F241/VLOOKUP(G241,'Rates'!$B$6:$C$25,2,FALSE),"?")))</f>
        <v/>
      </c>
    </row>
    <row r="242">
      <c r="B242" s="39" t="n"/>
      <c r="F242" s="40" t="n"/>
      <c r="H242" s="41">
        <f>IF(F242="","",IF(OR(G242="",G242='Start here'!$D$13),F242,IFERROR(F242/VLOOKUP(G242,'Rates'!$B$6:$C$25,2,FALSE),"?")))</f>
        <v/>
      </c>
    </row>
    <row r="243">
      <c r="B243" s="39" t="n"/>
      <c r="F243" s="40" t="n"/>
      <c r="H243" s="41">
        <f>IF(F243="","",IF(OR(G243="",G243='Start here'!$D$13),F243,IFERROR(F243/VLOOKUP(G243,'Rates'!$B$6:$C$25,2,FALSE),"?")))</f>
        <v/>
      </c>
    </row>
    <row r="244">
      <c r="B244" s="39" t="n"/>
      <c r="F244" s="40" t="n"/>
      <c r="H244" s="41">
        <f>IF(F244="","",IF(OR(G244="",G244='Start here'!$D$13),F244,IFERROR(F244/VLOOKUP(G244,'Rates'!$B$6:$C$25,2,FALSE),"?")))</f>
        <v/>
      </c>
    </row>
    <row r="245">
      <c r="B245" s="39" t="n"/>
      <c r="F245" s="40" t="n"/>
      <c r="H245" s="41">
        <f>IF(F245="","",IF(OR(G245="",G245='Start here'!$D$13),F245,IFERROR(F245/VLOOKUP(G245,'Rates'!$B$6:$C$25,2,FALSE),"?")))</f>
        <v/>
      </c>
    </row>
    <row r="246">
      <c r="B246" s="39" t="n"/>
      <c r="F246" s="40" t="n"/>
      <c r="H246" s="41">
        <f>IF(F246="","",IF(OR(G246="",G246='Start here'!$D$13),F246,IFERROR(F246/VLOOKUP(G246,'Rates'!$B$6:$C$25,2,FALSE),"?")))</f>
        <v/>
      </c>
    </row>
    <row r="247">
      <c r="B247" s="39" t="n"/>
      <c r="F247" s="40" t="n"/>
      <c r="H247" s="41">
        <f>IF(F247="","",IF(OR(G247="",G247='Start here'!$D$13),F247,IFERROR(F247/VLOOKUP(G247,'Rates'!$B$6:$C$25,2,FALSE),"?")))</f>
        <v/>
      </c>
    </row>
    <row r="248">
      <c r="B248" s="39" t="n"/>
      <c r="F248" s="40" t="n"/>
      <c r="H248" s="41">
        <f>IF(F248="","",IF(OR(G248="",G248='Start here'!$D$13),F248,IFERROR(F248/VLOOKUP(G248,'Rates'!$B$6:$C$25,2,FALSE),"?")))</f>
        <v/>
      </c>
    </row>
    <row r="249">
      <c r="B249" s="39" t="n"/>
      <c r="F249" s="40" t="n"/>
      <c r="H249" s="41">
        <f>IF(F249="","",IF(OR(G249="",G249='Start here'!$D$13),F249,IFERROR(F249/VLOOKUP(G249,'Rates'!$B$6:$C$25,2,FALSE),"?")))</f>
        <v/>
      </c>
    </row>
    <row r="250">
      <c r="B250" s="39" t="n"/>
      <c r="F250" s="40" t="n"/>
      <c r="H250" s="41">
        <f>IF(F250="","",IF(OR(G250="",G250='Start here'!$D$13),F250,IFERROR(F250/VLOOKUP(G250,'Rates'!$B$6:$C$25,2,FALSE),"?")))</f>
        <v/>
      </c>
    </row>
    <row r="251">
      <c r="B251" s="39" t="n"/>
      <c r="F251" s="40" t="n"/>
      <c r="H251" s="41">
        <f>IF(F251="","",IF(OR(G251="",G251='Start here'!$D$13),F251,IFERROR(F251/VLOOKUP(G251,'Rates'!$B$6:$C$25,2,FALSE),"?")))</f>
        <v/>
      </c>
    </row>
    <row r="252">
      <c r="B252" s="39" t="n"/>
      <c r="F252" s="40" t="n"/>
      <c r="H252" s="41">
        <f>IF(F252="","",IF(OR(G252="",G252='Start here'!$D$13),F252,IFERROR(F252/VLOOKUP(G252,'Rates'!$B$6:$C$25,2,FALSE),"?")))</f>
        <v/>
      </c>
    </row>
    <row r="253">
      <c r="B253" s="39" t="n"/>
      <c r="F253" s="40" t="n"/>
      <c r="H253" s="41">
        <f>IF(F253="","",IF(OR(G253="",G253='Start here'!$D$13),F253,IFERROR(F253/VLOOKUP(G253,'Rates'!$B$6:$C$25,2,FALSE),"?")))</f>
        <v/>
      </c>
    </row>
    <row r="254">
      <c r="B254" s="39" t="n"/>
      <c r="F254" s="40" t="n"/>
      <c r="H254" s="41">
        <f>IF(F254="","",IF(OR(G254="",G254='Start here'!$D$13),F254,IFERROR(F254/VLOOKUP(G254,'Rates'!$B$6:$C$25,2,FALSE),"?")))</f>
        <v/>
      </c>
    </row>
    <row r="255">
      <c r="B255" s="39" t="n"/>
      <c r="F255" s="40" t="n"/>
      <c r="H255" s="41">
        <f>IF(F255="","",IF(OR(G255="",G255='Start here'!$D$13),F255,IFERROR(F255/VLOOKUP(G255,'Rates'!$B$6:$C$25,2,FALSE),"?")))</f>
        <v/>
      </c>
    </row>
    <row r="256">
      <c r="B256" s="39" t="n"/>
      <c r="F256" s="40" t="n"/>
      <c r="H256" s="41">
        <f>IF(F256="","",IF(OR(G256="",G256='Start here'!$D$13),F256,IFERROR(F256/VLOOKUP(G256,'Rates'!$B$6:$C$25,2,FALSE),"?")))</f>
        <v/>
      </c>
    </row>
    <row r="257">
      <c r="B257" s="39" t="n"/>
      <c r="F257" s="40" t="n"/>
      <c r="H257" s="41">
        <f>IF(F257="","",IF(OR(G257="",G257='Start here'!$D$13),F257,IFERROR(F257/VLOOKUP(G257,'Rates'!$B$6:$C$25,2,FALSE),"?")))</f>
        <v/>
      </c>
    </row>
    <row r="258">
      <c r="B258" s="39" t="n"/>
      <c r="F258" s="40" t="n"/>
      <c r="H258" s="41">
        <f>IF(F258="","",IF(OR(G258="",G258='Start here'!$D$13),F258,IFERROR(F258/VLOOKUP(G258,'Rates'!$B$6:$C$25,2,FALSE),"?")))</f>
        <v/>
      </c>
    </row>
    <row r="259">
      <c r="B259" s="39" t="n"/>
      <c r="F259" s="40" t="n"/>
      <c r="H259" s="41">
        <f>IF(F259="","",IF(OR(G259="",G259='Start here'!$D$13),F259,IFERROR(F259/VLOOKUP(G259,'Rates'!$B$6:$C$25,2,FALSE),"?")))</f>
        <v/>
      </c>
    </row>
    <row r="260">
      <c r="B260" s="39" t="n"/>
      <c r="F260" s="40" t="n"/>
      <c r="H260" s="41">
        <f>IF(F260="","",IF(OR(G260="",G260='Start here'!$D$13),F260,IFERROR(F260/VLOOKUP(G260,'Rates'!$B$6:$C$25,2,FALSE),"?")))</f>
        <v/>
      </c>
    </row>
    <row r="261">
      <c r="B261" s="39" t="n"/>
      <c r="F261" s="40" t="n"/>
      <c r="H261" s="41">
        <f>IF(F261="","",IF(OR(G261="",G261='Start here'!$D$13),F261,IFERROR(F261/VLOOKUP(G261,'Rates'!$B$6:$C$25,2,FALSE),"?")))</f>
        <v/>
      </c>
    </row>
    <row r="262">
      <c r="B262" s="39" t="n"/>
      <c r="F262" s="40" t="n"/>
      <c r="H262" s="41">
        <f>IF(F262="","",IF(OR(G262="",G262='Start here'!$D$13),F262,IFERROR(F262/VLOOKUP(G262,'Rates'!$B$6:$C$25,2,FALSE),"?")))</f>
        <v/>
      </c>
    </row>
    <row r="263">
      <c r="B263" s="39" t="n"/>
      <c r="F263" s="40" t="n"/>
      <c r="H263" s="41">
        <f>IF(F263="","",IF(OR(G263="",G263='Start here'!$D$13),F263,IFERROR(F263/VLOOKUP(G263,'Rates'!$B$6:$C$25,2,FALSE),"?")))</f>
        <v/>
      </c>
    </row>
    <row r="264">
      <c r="B264" s="39" t="n"/>
      <c r="F264" s="40" t="n"/>
      <c r="H264" s="41">
        <f>IF(F264="","",IF(OR(G264="",G264='Start here'!$D$13),F264,IFERROR(F264/VLOOKUP(G264,'Rates'!$B$6:$C$25,2,FALSE),"?")))</f>
        <v/>
      </c>
    </row>
    <row r="265">
      <c r="B265" s="39" t="n"/>
      <c r="F265" s="40" t="n"/>
      <c r="H265" s="41">
        <f>IF(F265="","",IF(OR(G265="",G265='Start here'!$D$13),F265,IFERROR(F265/VLOOKUP(G265,'Rates'!$B$6:$C$25,2,FALSE),"?")))</f>
        <v/>
      </c>
    </row>
    <row r="266">
      <c r="B266" s="39" t="n"/>
      <c r="F266" s="40" t="n"/>
      <c r="H266" s="41">
        <f>IF(F266="","",IF(OR(G266="",G266='Start here'!$D$13),F266,IFERROR(F266/VLOOKUP(G266,'Rates'!$B$6:$C$25,2,FALSE),"?")))</f>
        <v/>
      </c>
    </row>
    <row r="267">
      <c r="B267" s="39" t="n"/>
      <c r="F267" s="40" t="n"/>
      <c r="H267" s="41">
        <f>IF(F267="","",IF(OR(G267="",G267='Start here'!$D$13),F267,IFERROR(F267/VLOOKUP(G267,'Rates'!$B$6:$C$25,2,FALSE),"?")))</f>
        <v/>
      </c>
    </row>
    <row r="268">
      <c r="B268" s="39" t="n"/>
      <c r="F268" s="40" t="n"/>
      <c r="H268" s="41">
        <f>IF(F268="","",IF(OR(G268="",G268='Start here'!$D$13),F268,IFERROR(F268/VLOOKUP(G268,'Rates'!$B$6:$C$25,2,FALSE),"?")))</f>
        <v/>
      </c>
    </row>
    <row r="269">
      <c r="B269" s="39" t="n"/>
      <c r="F269" s="40" t="n"/>
      <c r="H269" s="41">
        <f>IF(F269="","",IF(OR(G269="",G269='Start here'!$D$13),F269,IFERROR(F269/VLOOKUP(G269,'Rates'!$B$6:$C$25,2,FALSE),"?")))</f>
        <v/>
      </c>
    </row>
    <row r="270">
      <c r="B270" s="39" t="n"/>
      <c r="F270" s="40" t="n"/>
      <c r="H270" s="41">
        <f>IF(F270="","",IF(OR(G270="",G270='Start here'!$D$13),F270,IFERROR(F270/VLOOKUP(G270,'Rates'!$B$6:$C$25,2,FALSE),"?")))</f>
        <v/>
      </c>
    </row>
    <row r="271">
      <c r="B271" s="39" t="n"/>
      <c r="F271" s="40" t="n"/>
      <c r="H271" s="41">
        <f>IF(F271="","",IF(OR(G271="",G271='Start here'!$D$13),F271,IFERROR(F271/VLOOKUP(G271,'Rates'!$B$6:$C$25,2,FALSE),"?")))</f>
        <v/>
      </c>
    </row>
    <row r="272">
      <c r="B272" s="39" t="n"/>
      <c r="F272" s="40" t="n"/>
      <c r="H272" s="41">
        <f>IF(F272="","",IF(OR(G272="",G272='Start here'!$D$13),F272,IFERROR(F272/VLOOKUP(G272,'Rates'!$B$6:$C$25,2,FALSE),"?")))</f>
        <v/>
      </c>
    </row>
    <row r="273">
      <c r="B273" s="39" t="n"/>
      <c r="F273" s="40" t="n"/>
      <c r="H273" s="41">
        <f>IF(F273="","",IF(OR(G273="",G273='Start here'!$D$13),F273,IFERROR(F273/VLOOKUP(G273,'Rates'!$B$6:$C$25,2,FALSE),"?")))</f>
        <v/>
      </c>
    </row>
    <row r="274">
      <c r="B274" s="39" t="n"/>
      <c r="F274" s="40" t="n"/>
      <c r="H274" s="41">
        <f>IF(F274="","",IF(OR(G274="",G274='Start here'!$D$13),F274,IFERROR(F274/VLOOKUP(G274,'Rates'!$B$6:$C$25,2,FALSE),"?")))</f>
        <v/>
      </c>
    </row>
    <row r="275">
      <c r="B275" s="39" t="n"/>
      <c r="F275" s="40" t="n"/>
      <c r="H275" s="41">
        <f>IF(F275="","",IF(OR(G275="",G275='Start here'!$D$13),F275,IFERROR(F275/VLOOKUP(G275,'Rates'!$B$6:$C$25,2,FALSE),"?")))</f>
        <v/>
      </c>
    </row>
    <row r="276">
      <c r="B276" s="39" t="n"/>
      <c r="F276" s="40" t="n"/>
      <c r="H276" s="41">
        <f>IF(F276="","",IF(OR(G276="",G276='Start here'!$D$13),F276,IFERROR(F276/VLOOKUP(G276,'Rates'!$B$6:$C$25,2,FALSE),"?")))</f>
        <v/>
      </c>
    </row>
    <row r="277">
      <c r="B277" s="39" t="n"/>
      <c r="F277" s="40" t="n"/>
      <c r="H277" s="41">
        <f>IF(F277="","",IF(OR(G277="",G277='Start here'!$D$13),F277,IFERROR(F277/VLOOKUP(G277,'Rates'!$B$6:$C$25,2,FALSE),"?")))</f>
        <v/>
      </c>
    </row>
    <row r="278">
      <c r="B278" s="39" t="n"/>
      <c r="F278" s="40" t="n"/>
      <c r="H278" s="41">
        <f>IF(F278="","",IF(OR(G278="",G278='Start here'!$D$13),F278,IFERROR(F278/VLOOKUP(G278,'Rates'!$B$6:$C$25,2,FALSE),"?")))</f>
        <v/>
      </c>
    </row>
    <row r="279">
      <c r="B279" s="39" t="n"/>
      <c r="F279" s="40" t="n"/>
      <c r="H279" s="41">
        <f>IF(F279="","",IF(OR(G279="",G279='Start here'!$D$13),F279,IFERROR(F279/VLOOKUP(G279,'Rates'!$B$6:$C$25,2,FALSE),"?")))</f>
        <v/>
      </c>
    </row>
    <row r="280">
      <c r="B280" s="39" t="n"/>
      <c r="F280" s="40" t="n"/>
      <c r="H280" s="41">
        <f>IF(F280="","",IF(OR(G280="",G280='Start here'!$D$13),F280,IFERROR(F280/VLOOKUP(G280,'Rates'!$B$6:$C$25,2,FALSE),"?")))</f>
        <v/>
      </c>
    </row>
    <row r="281">
      <c r="B281" s="39" t="n"/>
      <c r="F281" s="40" t="n"/>
      <c r="H281" s="41">
        <f>IF(F281="","",IF(OR(G281="",G281='Start here'!$D$13),F281,IFERROR(F281/VLOOKUP(G281,'Rates'!$B$6:$C$25,2,FALSE),"?")))</f>
        <v/>
      </c>
    </row>
    <row r="282">
      <c r="B282" s="39" t="n"/>
      <c r="F282" s="40" t="n"/>
      <c r="H282" s="41">
        <f>IF(F282="","",IF(OR(G282="",G282='Start here'!$D$13),F282,IFERROR(F282/VLOOKUP(G282,'Rates'!$B$6:$C$25,2,FALSE),"?")))</f>
        <v/>
      </c>
    </row>
    <row r="283">
      <c r="B283" s="39" t="n"/>
      <c r="F283" s="40" t="n"/>
      <c r="H283" s="41">
        <f>IF(F283="","",IF(OR(G283="",G283='Start here'!$D$13),F283,IFERROR(F283/VLOOKUP(G283,'Rates'!$B$6:$C$25,2,FALSE),"?")))</f>
        <v/>
      </c>
    </row>
    <row r="284">
      <c r="B284" s="39" t="n"/>
      <c r="F284" s="40" t="n"/>
      <c r="H284" s="41">
        <f>IF(F284="","",IF(OR(G284="",G284='Start here'!$D$13),F284,IFERROR(F284/VLOOKUP(G284,'Rates'!$B$6:$C$25,2,FALSE),"?")))</f>
        <v/>
      </c>
    </row>
    <row r="285">
      <c r="B285" s="39" t="n"/>
      <c r="F285" s="40" t="n"/>
      <c r="H285" s="41">
        <f>IF(F285="","",IF(OR(G285="",G285='Start here'!$D$13),F285,IFERROR(F285/VLOOKUP(G285,'Rates'!$B$6:$C$25,2,FALSE),"?")))</f>
        <v/>
      </c>
    </row>
    <row r="286">
      <c r="B286" s="39" t="n"/>
      <c r="F286" s="40" t="n"/>
      <c r="H286" s="41">
        <f>IF(F286="","",IF(OR(G286="",G286='Start here'!$D$13),F286,IFERROR(F286/VLOOKUP(G286,'Rates'!$B$6:$C$25,2,FALSE),"?")))</f>
        <v/>
      </c>
    </row>
    <row r="287">
      <c r="B287" s="39" t="n"/>
      <c r="F287" s="40" t="n"/>
      <c r="H287" s="41">
        <f>IF(F287="","",IF(OR(G287="",G287='Start here'!$D$13),F287,IFERROR(F287/VLOOKUP(G287,'Rates'!$B$6:$C$25,2,FALSE),"?")))</f>
        <v/>
      </c>
    </row>
    <row r="288">
      <c r="B288" s="39" t="n"/>
      <c r="F288" s="40" t="n"/>
      <c r="H288" s="41">
        <f>IF(F288="","",IF(OR(G288="",G288='Start here'!$D$13),F288,IFERROR(F288/VLOOKUP(G288,'Rates'!$B$6:$C$25,2,FALSE),"?")))</f>
        <v/>
      </c>
    </row>
    <row r="289">
      <c r="B289" s="39" t="n"/>
      <c r="F289" s="40" t="n"/>
      <c r="H289" s="41">
        <f>IF(F289="","",IF(OR(G289="",G289='Start here'!$D$13),F289,IFERROR(F289/VLOOKUP(G289,'Rates'!$B$6:$C$25,2,FALSE),"?")))</f>
        <v/>
      </c>
    </row>
    <row r="290">
      <c r="B290" s="39" t="n"/>
      <c r="F290" s="40" t="n"/>
      <c r="H290" s="41">
        <f>IF(F290="","",IF(OR(G290="",G290='Start here'!$D$13),F290,IFERROR(F290/VLOOKUP(G290,'Rates'!$B$6:$C$25,2,FALSE),"?")))</f>
        <v/>
      </c>
    </row>
    <row r="291">
      <c r="B291" s="39" t="n"/>
      <c r="F291" s="40" t="n"/>
      <c r="H291" s="41">
        <f>IF(F291="","",IF(OR(G291="",G291='Start here'!$D$13),F291,IFERROR(F291/VLOOKUP(G291,'Rates'!$B$6:$C$25,2,FALSE),"?")))</f>
        <v/>
      </c>
    </row>
    <row r="292">
      <c r="B292" s="39" t="n"/>
      <c r="F292" s="40" t="n"/>
      <c r="H292" s="41">
        <f>IF(F292="","",IF(OR(G292="",G292='Start here'!$D$13),F292,IFERROR(F292/VLOOKUP(G292,'Rates'!$B$6:$C$25,2,FALSE),"?")))</f>
        <v/>
      </c>
    </row>
    <row r="293">
      <c r="B293" s="39" t="n"/>
      <c r="F293" s="40" t="n"/>
      <c r="H293" s="41">
        <f>IF(F293="","",IF(OR(G293="",G293='Start here'!$D$13),F293,IFERROR(F293/VLOOKUP(G293,'Rates'!$B$6:$C$25,2,FALSE),"?")))</f>
        <v/>
      </c>
    </row>
    <row r="294">
      <c r="B294" s="39" t="n"/>
      <c r="F294" s="40" t="n"/>
      <c r="H294" s="41">
        <f>IF(F294="","",IF(OR(G294="",G294='Start here'!$D$13),F294,IFERROR(F294/VLOOKUP(G294,'Rates'!$B$6:$C$25,2,FALSE),"?")))</f>
        <v/>
      </c>
    </row>
    <row r="295">
      <c r="B295" s="39" t="n"/>
      <c r="F295" s="40" t="n"/>
      <c r="H295" s="41">
        <f>IF(F295="","",IF(OR(G295="",G295='Start here'!$D$13),F295,IFERROR(F295/VLOOKUP(G295,'Rates'!$B$6:$C$25,2,FALSE),"?")))</f>
        <v/>
      </c>
    </row>
    <row r="296">
      <c r="B296" s="39" t="n"/>
      <c r="F296" s="40" t="n"/>
      <c r="H296" s="41">
        <f>IF(F296="","",IF(OR(G296="",G296='Start here'!$D$13),F296,IFERROR(F296/VLOOKUP(G296,'Rates'!$B$6:$C$25,2,FALSE),"?")))</f>
        <v/>
      </c>
    </row>
    <row r="297">
      <c r="B297" s="39" t="n"/>
      <c r="F297" s="40" t="n"/>
      <c r="H297" s="41">
        <f>IF(F297="","",IF(OR(G297="",G297='Start here'!$D$13),F297,IFERROR(F297/VLOOKUP(G297,'Rates'!$B$6:$C$25,2,FALSE),"?")))</f>
        <v/>
      </c>
    </row>
    <row r="298">
      <c r="B298" s="39" t="n"/>
      <c r="F298" s="40" t="n"/>
      <c r="H298" s="41">
        <f>IF(F298="","",IF(OR(G298="",G298='Start here'!$D$13),F298,IFERROR(F298/VLOOKUP(G298,'Rates'!$B$6:$C$25,2,FALSE),"?")))</f>
        <v/>
      </c>
    </row>
    <row r="299">
      <c r="B299" s="39" t="n"/>
      <c r="F299" s="40" t="n"/>
      <c r="H299" s="41">
        <f>IF(F299="","",IF(OR(G299="",G299='Start here'!$D$13),F299,IFERROR(F299/VLOOKUP(G299,'Rates'!$B$6:$C$25,2,FALSE),"?")))</f>
        <v/>
      </c>
    </row>
    <row r="300">
      <c r="B300" s="39" t="n"/>
      <c r="F300" s="40" t="n"/>
      <c r="H300" s="41">
        <f>IF(F300="","",IF(OR(G300="",G300='Start here'!$D$13),F300,IFERROR(F300/VLOOKUP(G300,'Rates'!$B$6:$C$25,2,FALSE),"?")))</f>
        <v/>
      </c>
    </row>
    <row r="301">
      <c r="B301" s="39" t="n"/>
      <c r="F301" s="40" t="n"/>
      <c r="H301" s="41">
        <f>IF(F301="","",IF(OR(G301="",G301='Start here'!$D$13),F301,IFERROR(F301/VLOOKUP(G301,'Rates'!$B$6:$C$25,2,FALSE),"?")))</f>
        <v/>
      </c>
    </row>
    <row r="302">
      <c r="B302" s="39" t="n"/>
      <c r="F302" s="40" t="n"/>
      <c r="H302" s="41">
        <f>IF(F302="","",IF(OR(G302="",G302='Start here'!$D$13),F302,IFERROR(F302/VLOOKUP(G302,'Rates'!$B$6:$C$25,2,FALSE),"?")))</f>
        <v/>
      </c>
    </row>
    <row r="303">
      <c r="B303" s="39" t="n"/>
      <c r="F303" s="40" t="n"/>
      <c r="H303" s="41">
        <f>IF(F303="","",IF(OR(G303="",G303='Start here'!$D$13),F303,IFERROR(F303/VLOOKUP(G303,'Rates'!$B$6:$C$25,2,FALSE),"?")))</f>
        <v/>
      </c>
    </row>
    <row r="304">
      <c r="B304" s="39" t="n"/>
      <c r="F304" s="40" t="n"/>
      <c r="H304" s="41">
        <f>IF(F304="","",IF(OR(G304="",G304='Start here'!$D$13),F304,IFERROR(F304/VLOOKUP(G304,'Rates'!$B$6:$C$25,2,FALSE),"?")))</f>
        <v/>
      </c>
    </row>
    <row r="305">
      <c r="B305" s="39" t="n"/>
      <c r="F305" s="40" t="n"/>
      <c r="H305" s="41">
        <f>IF(F305="","",IF(OR(G305="",G305='Start here'!$D$13),F305,IFERROR(F305/VLOOKUP(G305,'Rates'!$B$6:$C$25,2,FALSE),"?")))</f>
        <v/>
      </c>
    </row>
    <row r="306">
      <c r="B306" s="39" t="n"/>
      <c r="F306" s="40" t="n"/>
      <c r="H306" s="41">
        <f>IF(F306="","",IF(OR(G306="",G306='Start here'!$D$13),F306,IFERROR(F306/VLOOKUP(G306,'Rates'!$B$6:$C$25,2,FALSE),"?")))</f>
        <v/>
      </c>
    </row>
    <row r="307">
      <c r="B307" s="39" t="n"/>
      <c r="F307" s="40" t="n"/>
      <c r="H307" s="41">
        <f>IF(F307="","",IF(OR(G307="",G307='Start here'!$D$13),F307,IFERROR(F307/VLOOKUP(G307,'Rates'!$B$6:$C$25,2,FALSE),"?")))</f>
        <v/>
      </c>
    </row>
    <row r="308">
      <c r="B308" s="39" t="n"/>
      <c r="F308" s="40" t="n"/>
      <c r="H308" s="41">
        <f>IF(F308="","",IF(OR(G308="",G308='Start here'!$D$13),F308,IFERROR(F308/VLOOKUP(G308,'Rates'!$B$6:$C$25,2,FALSE),"?")))</f>
        <v/>
      </c>
    </row>
    <row r="309">
      <c r="B309" s="39" t="n"/>
      <c r="F309" s="40" t="n"/>
      <c r="H309" s="41">
        <f>IF(F309="","",IF(OR(G309="",G309='Start here'!$D$13),F309,IFERROR(F309/VLOOKUP(G309,'Rates'!$B$6:$C$25,2,FALSE),"?")))</f>
        <v/>
      </c>
    </row>
    <row r="310">
      <c r="B310" s="39" t="n"/>
      <c r="F310" s="40" t="n"/>
      <c r="H310" s="41">
        <f>IF(F310="","",IF(OR(G310="",G310='Start here'!$D$13),F310,IFERROR(F310/VLOOKUP(G310,'Rates'!$B$6:$C$25,2,FALSE),"?")))</f>
        <v/>
      </c>
    </row>
    <row r="311">
      <c r="B311" s="39" t="n"/>
      <c r="F311" s="40" t="n"/>
      <c r="H311" s="41">
        <f>IF(F311="","",IF(OR(G311="",G311='Start here'!$D$13),F311,IFERROR(F311/VLOOKUP(G311,'Rates'!$B$6:$C$25,2,FALSE),"?")))</f>
        <v/>
      </c>
    </row>
    <row r="312">
      <c r="B312" s="39" t="n"/>
      <c r="F312" s="40" t="n"/>
      <c r="H312" s="41">
        <f>IF(F312="","",IF(OR(G312="",G312='Start here'!$D$13),F312,IFERROR(F312/VLOOKUP(G312,'Rates'!$B$6:$C$25,2,FALSE),"?")))</f>
        <v/>
      </c>
    </row>
    <row r="313">
      <c r="B313" s="39" t="n"/>
      <c r="F313" s="40" t="n"/>
      <c r="H313" s="41">
        <f>IF(F313="","",IF(OR(G313="",G313='Start here'!$D$13),F313,IFERROR(F313/VLOOKUP(G313,'Rates'!$B$6:$C$25,2,FALSE),"?")))</f>
        <v/>
      </c>
    </row>
    <row r="314">
      <c r="B314" s="39" t="n"/>
      <c r="F314" s="40" t="n"/>
      <c r="H314" s="41">
        <f>IF(F314="","",IF(OR(G314="",G314='Start here'!$D$13),F314,IFERROR(F314/VLOOKUP(G314,'Rates'!$B$6:$C$25,2,FALSE),"?")))</f>
        <v/>
      </c>
    </row>
    <row r="315">
      <c r="B315" s="39" t="n"/>
      <c r="F315" s="40" t="n"/>
      <c r="H315" s="41">
        <f>IF(F315="","",IF(OR(G315="",G315='Start here'!$D$13),F315,IFERROR(F315/VLOOKUP(G315,'Rates'!$B$6:$C$25,2,FALSE),"?")))</f>
        <v/>
      </c>
    </row>
    <row r="316">
      <c r="B316" s="39" t="n"/>
      <c r="F316" s="40" t="n"/>
      <c r="H316" s="41">
        <f>IF(F316="","",IF(OR(G316="",G316='Start here'!$D$13),F316,IFERROR(F316/VLOOKUP(G316,'Rates'!$B$6:$C$25,2,FALSE),"?")))</f>
        <v/>
      </c>
    </row>
    <row r="317">
      <c r="B317" s="39" t="n"/>
      <c r="F317" s="40" t="n"/>
      <c r="H317" s="41">
        <f>IF(F317="","",IF(OR(G317="",G317='Start here'!$D$13),F317,IFERROR(F317/VLOOKUP(G317,'Rates'!$B$6:$C$25,2,FALSE),"?")))</f>
        <v/>
      </c>
    </row>
    <row r="318">
      <c r="B318" s="39" t="n"/>
      <c r="F318" s="40" t="n"/>
      <c r="H318" s="41">
        <f>IF(F318="","",IF(OR(G318="",G318='Start here'!$D$13),F318,IFERROR(F318/VLOOKUP(G318,'Rates'!$B$6:$C$25,2,FALSE),"?")))</f>
        <v/>
      </c>
    </row>
    <row r="319">
      <c r="B319" s="39" t="n"/>
      <c r="F319" s="40" t="n"/>
      <c r="H319" s="41">
        <f>IF(F319="","",IF(OR(G319="",G319='Start here'!$D$13),F319,IFERROR(F319/VLOOKUP(G319,'Rates'!$B$6:$C$25,2,FALSE),"?")))</f>
        <v/>
      </c>
    </row>
    <row r="320">
      <c r="B320" s="39" t="n"/>
      <c r="F320" s="40" t="n"/>
      <c r="H320" s="41">
        <f>IF(F320="","",IF(OR(G320="",G320='Start here'!$D$13),F320,IFERROR(F320/VLOOKUP(G320,'Rates'!$B$6:$C$25,2,FALSE),"?")))</f>
        <v/>
      </c>
    </row>
    <row r="321">
      <c r="B321" s="39" t="n"/>
      <c r="F321" s="40" t="n"/>
      <c r="H321" s="41">
        <f>IF(F321="","",IF(OR(G321="",G321='Start here'!$D$13),F321,IFERROR(F321/VLOOKUP(G321,'Rates'!$B$6:$C$25,2,FALSE),"?")))</f>
        <v/>
      </c>
    </row>
    <row r="322">
      <c r="B322" s="39" t="n"/>
      <c r="F322" s="40" t="n"/>
      <c r="H322" s="41">
        <f>IF(F322="","",IF(OR(G322="",G322='Start here'!$D$13),F322,IFERROR(F322/VLOOKUP(G322,'Rates'!$B$6:$C$25,2,FALSE),"?")))</f>
        <v/>
      </c>
    </row>
    <row r="323">
      <c r="B323" s="39" t="n"/>
      <c r="F323" s="40" t="n"/>
      <c r="H323" s="41">
        <f>IF(F323="","",IF(OR(G323="",G323='Start here'!$D$13),F323,IFERROR(F323/VLOOKUP(G323,'Rates'!$B$6:$C$25,2,FALSE),"?")))</f>
        <v/>
      </c>
    </row>
    <row r="324">
      <c r="B324" s="39" t="n"/>
      <c r="F324" s="40" t="n"/>
      <c r="H324" s="41">
        <f>IF(F324="","",IF(OR(G324="",G324='Start here'!$D$13),F324,IFERROR(F324/VLOOKUP(G324,'Rates'!$B$6:$C$25,2,FALSE),"?")))</f>
        <v/>
      </c>
    </row>
    <row r="325">
      <c r="B325" s="39" t="n"/>
      <c r="F325" s="40" t="n"/>
      <c r="H325" s="41">
        <f>IF(F325="","",IF(OR(G325="",G325='Start here'!$D$13),F325,IFERROR(F325/VLOOKUP(G325,'Rates'!$B$6:$C$25,2,FALSE),"?")))</f>
        <v/>
      </c>
    </row>
    <row r="326">
      <c r="B326" s="39" t="n"/>
      <c r="F326" s="40" t="n"/>
      <c r="H326" s="41">
        <f>IF(F326="","",IF(OR(G326="",G326='Start here'!$D$13),F326,IFERROR(F326/VLOOKUP(G326,'Rates'!$B$6:$C$25,2,FALSE),"?")))</f>
        <v/>
      </c>
    </row>
    <row r="327">
      <c r="B327" s="39" t="n"/>
      <c r="F327" s="40" t="n"/>
      <c r="H327" s="41">
        <f>IF(F327="","",IF(OR(G327="",G327='Start here'!$D$13),F327,IFERROR(F327/VLOOKUP(G327,'Rates'!$B$6:$C$25,2,FALSE),"?")))</f>
        <v/>
      </c>
    </row>
    <row r="328">
      <c r="B328" s="39" t="n"/>
      <c r="F328" s="40" t="n"/>
      <c r="H328" s="41">
        <f>IF(F328="","",IF(OR(G328="",G328='Start here'!$D$13),F328,IFERROR(F328/VLOOKUP(G328,'Rates'!$B$6:$C$25,2,FALSE),"?")))</f>
        <v/>
      </c>
    </row>
    <row r="329">
      <c r="B329" s="39" t="n"/>
      <c r="F329" s="40" t="n"/>
      <c r="H329" s="41">
        <f>IF(F329="","",IF(OR(G329="",G329='Start here'!$D$13),F329,IFERROR(F329/VLOOKUP(G329,'Rates'!$B$6:$C$25,2,FALSE),"?")))</f>
        <v/>
      </c>
    </row>
    <row r="330">
      <c r="B330" s="39" t="n"/>
      <c r="F330" s="40" t="n"/>
      <c r="H330" s="41">
        <f>IF(F330="","",IF(OR(G330="",G330='Start here'!$D$13),F330,IFERROR(F330/VLOOKUP(G330,'Rates'!$B$6:$C$25,2,FALSE),"?")))</f>
        <v/>
      </c>
    </row>
    <row r="331">
      <c r="B331" s="39" t="n"/>
      <c r="F331" s="40" t="n"/>
      <c r="H331" s="41">
        <f>IF(F331="","",IF(OR(G331="",G331='Start here'!$D$13),F331,IFERROR(F331/VLOOKUP(G331,'Rates'!$B$6:$C$25,2,FALSE),"?")))</f>
        <v/>
      </c>
    </row>
    <row r="332">
      <c r="B332" s="39" t="n"/>
      <c r="F332" s="40" t="n"/>
      <c r="H332" s="41">
        <f>IF(F332="","",IF(OR(G332="",G332='Start here'!$D$13),F332,IFERROR(F332/VLOOKUP(G332,'Rates'!$B$6:$C$25,2,FALSE),"?")))</f>
        <v/>
      </c>
    </row>
    <row r="333">
      <c r="B333" s="39" t="n"/>
      <c r="F333" s="40" t="n"/>
      <c r="H333" s="41">
        <f>IF(F333="","",IF(OR(G333="",G333='Start here'!$D$13),F333,IFERROR(F333/VLOOKUP(G333,'Rates'!$B$6:$C$25,2,FALSE),"?")))</f>
        <v/>
      </c>
    </row>
    <row r="334">
      <c r="B334" s="39" t="n"/>
      <c r="F334" s="40" t="n"/>
      <c r="H334" s="41">
        <f>IF(F334="","",IF(OR(G334="",G334='Start here'!$D$13),F334,IFERROR(F334/VLOOKUP(G334,'Rates'!$B$6:$C$25,2,FALSE),"?")))</f>
        <v/>
      </c>
    </row>
    <row r="335">
      <c r="B335" s="39" t="n"/>
      <c r="F335" s="40" t="n"/>
      <c r="H335" s="41">
        <f>IF(F335="","",IF(OR(G335="",G335='Start here'!$D$13),F335,IFERROR(F335/VLOOKUP(G335,'Rates'!$B$6:$C$25,2,FALSE),"?")))</f>
        <v/>
      </c>
    </row>
    <row r="336">
      <c r="B336" s="39" t="n"/>
      <c r="F336" s="40" t="n"/>
      <c r="H336" s="41">
        <f>IF(F336="","",IF(OR(G336="",G336='Start here'!$D$13),F336,IFERROR(F336/VLOOKUP(G336,'Rates'!$B$6:$C$25,2,FALSE),"?")))</f>
        <v/>
      </c>
    </row>
    <row r="337">
      <c r="B337" s="39" t="n"/>
      <c r="F337" s="40" t="n"/>
      <c r="H337" s="41">
        <f>IF(F337="","",IF(OR(G337="",G337='Start here'!$D$13),F337,IFERROR(F337/VLOOKUP(G337,'Rates'!$B$6:$C$25,2,FALSE),"?")))</f>
        <v/>
      </c>
    </row>
    <row r="338">
      <c r="B338" s="39" t="n"/>
      <c r="F338" s="40" t="n"/>
      <c r="H338" s="41">
        <f>IF(F338="","",IF(OR(G338="",G338='Start here'!$D$13),F338,IFERROR(F338/VLOOKUP(G338,'Rates'!$B$6:$C$25,2,FALSE),"?")))</f>
        <v/>
      </c>
    </row>
    <row r="339">
      <c r="B339" s="39" t="n"/>
      <c r="F339" s="40" t="n"/>
      <c r="H339" s="41">
        <f>IF(F339="","",IF(OR(G339="",G339='Start here'!$D$13),F339,IFERROR(F339/VLOOKUP(G339,'Rates'!$B$6:$C$25,2,FALSE),"?")))</f>
        <v/>
      </c>
    </row>
    <row r="340">
      <c r="B340" s="39" t="n"/>
      <c r="F340" s="40" t="n"/>
      <c r="H340" s="41">
        <f>IF(F340="","",IF(OR(G340="",G340='Start here'!$D$13),F340,IFERROR(F340/VLOOKUP(G340,'Rates'!$B$6:$C$25,2,FALSE),"?")))</f>
        <v/>
      </c>
    </row>
    <row r="341">
      <c r="B341" s="39" t="n"/>
      <c r="F341" s="40" t="n"/>
      <c r="H341" s="41">
        <f>IF(F341="","",IF(OR(G341="",G341='Start here'!$D$13),F341,IFERROR(F341/VLOOKUP(G341,'Rates'!$B$6:$C$25,2,FALSE),"?")))</f>
        <v/>
      </c>
    </row>
    <row r="342">
      <c r="B342" s="39" t="n"/>
      <c r="F342" s="40" t="n"/>
      <c r="H342" s="41">
        <f>IF(F342="","",IF(OR(G342="",G342='Start here'!$D$13),F342,IFERROR(F342/VLOOKUP(G342,'Rates'!$B$6:$C$25,2,FALSE),"?")))</f>
        <v/>
      </c>
    </row>
    <row r="343">
      <c r="B343" s="39" t="n"/>
      <c r="F343" s="40" t="n"/>
      <c r="H343" s="41">
        <f>IF(F343="","",IF(OR(G343="",G343='Start here'!$D$13),F343,IFERROR(F343/VLOOKUP(G343,'Rates'!$B$6:$C$25,2,FALSE),"?")))</f>
        <v/>
      </c>
    </row>
    <row r="344">
      <c r="B344" s="39" t="n"/>
      <c r="F344" s="40" t="n"/>
      <c r="H344" s="41">
        <f>IF(F344="","",IF(OR(G344="",G344='Start here'!$D$13),F344,IFERROR(F344/VLOOKUP(G344,'Rates'!$B$6:$C$25,2,FALSE),"?")))</f>
        <v/>
      </c>
    </row>
    <row r="345">
      <c r="B345" s="39" t="n"/>
      <c r="F345" s="40" t="n"/>
      <c r="H345" s="41">
        <f>IF(F345="","",IF(OR(G345="",G345='Start here'!$D$13),F345,IFERROR(F345/VLOOKUP(G345,'Rates'!$B$6:$C$25,2,FALSE),"?")))</f>
        <v/>
      </c>
    </row>
    <row r="346">
      <c r="B346" s="39" t="n"/>
      <c r="F346" s="40" t="n"/>
      <c r="H346" s="41">
        <f>IF(F346="","",IF(OR(G346="",G346='Start here'!$D$13),F346,IFERROR(F346/VLOOKUP(G346,'Rates'!$B$6:$C$25,2,FALSE),"?")))</f>
        <v/>
      </c>
    </row>
    <row r="347">
      <c r="B347" s="39" t="n"/>
      <c r="F347" s="40" t="n"/>
      <c r="H347" s="41">
        <f>IF(F347="","",IF(OR(G347="",G347='Start here'!$D$13),F347,IFERROR(F347/VLOOKUP(G347,'Rates'!$B$6:$C$25,2,FALSE),"?")))</f>
        <v/>
      </c>
    </row>
    <row r="348">
      <c r="B348" s="39" t="n"/>
      <c r="F348" s="40" t="n"/>
      <c r="H348" s="41">
        <f>IF(F348="","",IF(OR(G348="",G348='Start here'!$D$13),F348,IFERROR(F348/VLOOKUP(G348,'Rates'!$B$6:$C$25,2,FALSE),"?")))</f>
        <v/>
      </c>
    </row>
    <row r="349">
      <c r="B349" s="39" t="n"/>
      <c r="F349" s="40" t="n"/>
      <c r="H349" s="41">
        <f>IF(F349="","",IF(OR(G349="",G349='Start here'!$D$13),F349,IFERROR(F349/VLOOKUP(G349,'Rates'!$B$6:$C$25,2,FALSE),"?")))</f>
        <v/>
      </c>
    </row>
    <row r="350">
      <c r="B350" s="39" t="n"/>
      <c r="F350" s="40" t="n"/>
      <c r="H350" s="41">
        <f>IF(F350="","",IF(OR(G350="",G350='Start here'!$D$13),F350,IFERROR(F350/VLOOKUP(G350,'Rates'!$B$6:$C$25,2,FALSE),"?")))</f>
        <v/>
      </c>
    </row>
    <row r="351">
      <c r="B351" s="39" t="n"/>
      <c r="F351" s="40" t="n"/>
      <c r="H351" s="41">
        <f>IF(F351="","",IF(OR(G351="",G351='Start here'!$D$13),F351,IFERROR(F351/VLOOKUP(G351,'Rates'!$B$6:$C$25,2,FALSE),"?")))</f>
        <v/>
      </c>
    </row>
    <row r="352">
      <c r="B352" s="39" t="n"/>
      <c r="F352" s="40" t="n"/>
      <c r="H352" s="41">
        <f>IF(F352="","",IF(OR(G352="",G352='Start here'!$D$13),F352,IFERROR(F352/VLOOKUP(G352,'Rates'!$B$6:$C$25,2,FALSE),"?")))</f>
        <v/>
      </c>
    </row>
    <row r="353">
      <c r="B353" s="39" t="n"/>
      <c r="F353" s="40" t="n"/>
      <c r="H353" s="41">
        <f>IF(F353="","",IF(OR(G353="",G353='Start here'!$D$13),F353,IFERROR(F353/VLOOKUP(G353,'Rates'!$B$6:$C$25,2,FALSE),"?")))</f>
        <v/>
      </c>
    </row>
    <row r="354">
      <c r="B354" s="39" t="n"/>
      <c r="F354" s="40" t="n"/>
      <c r="H354" s="41">
        <f>IF(F354="","",IF(OR(G354="",G354='Start here'!$D$13),F354,IFERROR(F354/VLOOKUP(G354,'Rates'!$B$6:$C$25,2,FALSE),"?")))</f>
        <v/>
      </c>
    </row>
    <row r="355">
      <c r="B355" s="39" t="n"/>
      <c r="F355" s="40" t="n"/>
      <c r="H355" s="41">
        <f>IF(F355="","",IF(OR(G355="",G355='Start here'!$D$13),F355,IFERROR(F355/VLOOKUP(G355,'Rates'!$B$6:$C$25,2,FALSE),"?")))</f>
        <v/>
      </c>
    </row>
    <row r="356">
      <c r="B356" s="39" t="n"/>
      <c r="F356" s="40" t="n"/>
      <c r="H356" s="41">
        <f>IF(F356="","",IF(OR(G356="",G356='Start here'!$D$13),F356,IFERROR(F356/VLOOKUP(G356,'Rates'!$B$6:$C$25,2,FALSE),"?")))</f>
        <v/>
      </c>
    </row>
    <row r="357">
      <c r="B357" s="39" t="n"/>
      <c r="F357" s="40" t="n"/>
      <c r="H357" s="41">
        <f>IF(F357="","",IF(OR(G357="",G357='Start here'!$D$13),F357,IFERROR(F357/VLOOKUP(G357,'Rates'!$B$6:$C$25,2,FALSE),"?")))</f>
        <v/>
      </c>
    </row>
    <row r="358">
      <c r="B358" s="39" t="n"/>
      <c r="F358" s="40" t="n"/>
      <c r="H358" s="41">
        <f>IF(F358="","",IF(OR(G358="",G358='Start here'!$D$13),F358,IFERROR(F358/VLOOKUP(G358,'Rates'!$B$6:$C$25,2,FALSE),"?")))</f>
        <v/>
      </c>
    </row>
    <row r="359">
      <c r="B359" s="39" t="n"/>
      <c r="F359" s="40" t="n"/>
      <c r="H359" s="41">
        <f>IF(F359="","",IF(OR(G359="",G359='Start here'!$D$13),F359,IFERROR(F359/VLOOKUP(G359,'Rates'!$B$6:$C$25,2,FALSE),"?")))</f>
        <v/>
      </c>
    </row>
    <row r="360">
      <c r="B360" s="39" t="n"/>
      <c r="F360" s="40" t="n"/>
      <c r="H360" s="41">
        <f>IF(F360="","",IF(OR(G360="",G360='Start here'!$D$13),F360,IFERROR(F360/VLOOKUP(G360,'Rates'!$B$6:$C$25,2,FALSE),"?")))</f>
        <v/>
      </c>
    </row>
    <row r="361">
      <c r="B361" s="39" t="n"/>
      <c r="F361" s="40" t="n"/>
      <c r="H361" s="41">
        <f>IF(F361="","",IF(OR(G361="",G361='Start here'!$D$13),F361,IFERROR(F361/VLOOKUP(G361,'Rates'!$B$6:$C$25,2,FALSE),"?")))</f>
        <v/>
      </c>
    </row>
    <row r="362">
      <c r="B362" s="39" t="n"/>
      <c r="F362" s="40" t="n"/>
      <c r="H362" s="41">
        <f>IF(F362="","",IF(OR(G362="",G362='Start here'!$D$13),F362,IFERROR(F362/VLOOKUP(G362,'Rates'!$B$6:$C$25,2,FALSE),"?")))</f>
        <v/>
      </c>
    </row>
    <row r="363">
      <c r="B363" s="39" t="n"/>
      <c r="F363" s="40" t="n"/>
      <c r="H363" s="41">
        <f>IF(F363="","",IF(OR(G363="",G363='Start here'!$D$13),F363,IFERROR(F363/VLOOKUP(G363,'Rates'!$B$6:$C$25,2,FALSE),"?")))</f>
        <v/>
      </c>
    </row>
    <row r="364">
      <c r="B364" s="39" t="n"/>
      <c r="F364" s="40" t="n"/>
      <c r="H364" s="41">
        <f>IF(F364="","",IF(OR(G364="",G364='Start here'!$D$13),F364,IFERROR(F364/VLOOKUP(G364,'Rates'!$B$6:$C$25,2,FALSE),"?")))</f>
        <v/>
      </c>
    </row>
    <row r="365">
      <c r="B365" s="39" t="n"/>
      <c r="F365" s="40" t="n"/>
      <c r="H365" s="41">
        <f>IF(F365="","",IF(OR(G365="",G365='Start here'!$D$13),F365,IFERROR(F365/VLOOKUP(G365,'Rates'!$B$6:$C$25,2,FALSE),"?")))</f>
        <v/>
      </c>
    </row>
    <row r="366">
      <c r="B366" s="39" t="n"/>
      <c r="F366" s="40" t="n"/>
      <c r="H366" s="41">
        <f>IF(F366="","",IF(OR(G366="",G366='Start here'!$D$13),F366,IFERROR(F366/VLOOKUP(G366,'Rates'!$B$6:$C$25,2,FALSE),"?")))</f>
        <v/>
      </c>
    </row>
    <row r="367">
      <c r="B367" s="39" t="n"/>
      <c r="F367" s="40" t="n"/>
      <c r="H367" s="41">
        <f>IF(F367="","",IF(OR(G367="",G367='Start here'!$D$13),F367,IFERROR(F367/VLOOKUP(G367,'Rates'!$B$6:$C$25,2,FALSE),"?")))</f>
        <v/>
      </c>
    </row>
    <row r="368">
      <c r="B368" s="39" t="n"/>
      <c r="F368" s="40" t="n"/>
      <c r="H368" s="41">
        <f>IF(F368="","",IF(OR(G368="",G368='Start here'!$D$13),F368,IFERROR(F368/VLOOKUP(G368,'Rates'!$B$6:$C$25,2,FALSE),"?")))</f>
        <v/>
      </c>
    </row>
    <row r="369">
      <c r="B369" s="39" t="n"/>
      <c r="F369" s="40" t="n"/>
      <c r="H369" s="41">
        <f>IF(F369="","",IF(OR(G369="",G369='Start here'!$D$13),F369,IFERROR(F369/VLOOKUP(G369,'Rates'!$B$6:$C$25,2,FALSE),"?")))</f>
        <v/>
      </c>
    </row>
    <row r="370">
      <c r="B370" s="39" t="n"/>
      <c r="F370" s="40" t="n"/>
      <c r="H370" s="41">
        <f>IF(F370="","",IF(OR(G370="",G370='Start here'!$D$13),F370,IFERROR(F370/VLOOKUP(G370,'Rates'!$B$6:$C$25,2,FALSE),"?")))</f>
        <v/>
      </c>
    </row>
    <row r="371">
      <c r="B371" s="39" t="n"/>
      <c r="F371" s="40" t="n"/>
      <c r="H371" s="41">
        <f>IF(F371="","",IF(OR(G371="",G371='Start here'!$D$13),F371,IFERROR(F371/VLOOKUP(G371,'Rates'!$B$6:$C$25,2,FALSE),"?")))</f>
        <v/>
      </c>
    </row>
    <row r="372">
      <c r="B372" s="39" t="n"/>
      <c r="F372" s="40" t="n"/>
      <c r="H372" s="41">
        <f>IF(F372="","",IF(OR(G372="",G372='Start here'!$D$13),F372,IFERROR(F372/VLOOKUP(G372,'Rates'!$B$6:$C$25,2,FALSE),"?")))</f>
        <v/>
      </c>
    </row>
    <row r="373">
      <c r="B373" s="39" t="n"/>
      <c r="F373" s="40" t="n"/>
      <c r="H373" s="41">
        <f>IF(F373="","",IF(OR(G373="",G373='Start here'!$D$13),F373,IFERROR(F373/VLOOKUP(G373,'Rates'!$B$6:$C$25,2,FALSE),"?")))</f>
        <v/>
      </c>
    </row>
    <row r="374">
      <c r="B374" s="39" t="n"/>
      <c r="F374" s="40" t="n"/>
      <c r="H374" s="41">
        <f>IF(F374="","",IF(OR(G374="",G374='Start here'!$D$13),F374,IFERROR(F374/VLOOKUP(G374,'Rates'!$B$6:$C$25,2,FALSE),"?")))</f>
        <v/>
      </c>
    </row>
    <row r="375">
      <c r="B375" s="39" t="n"/>
      <c r="F375" s="40" t="n"/>
      <c r="H375" s="41">
        <f>IF(F375="","",IF(OR(G375="",G375='Start here'!$D$13),F375,IFERROR(F375/VLOOKUP(G375,'Rates'!$B$6:$C$25,2,FALSE),"?")))</f>
        <v/>
      </c>
    </row>
    <row r="376">
      <c r="B376" s="39" t="n"/>
      <c r="F376" s="40" t="n"/>
      <c r="H376" s="41">
        <f>IF(F376="","",IF(OR(G376="",G376='Start here'!$D$13),F376,IFERROR(F376/VLOOKUP(G376,'Rates'!$B$6:$C$25,2,FALSE),"?")))</f>
        <v/>
      </c>
    </row>
    <row r="377">
      <c r="B377" s="39" t="n"/>
      <c r="F377" s="40" t="n"/>
      <c r="H377" s="41">
        <f>IF(F377="","",IF(OR(G377="",G377='Start here'!$D$13),F377,IFERROR(F377/VLOOKUP(G377,'Rates'!$B$6:$C$25,2,FALSE),"?")))</f>
        <v/>
      </c>
    </row>
    <row r="378">
      <c r="B378" s="39" t="n"/>
      <c r="F378" s="40" t="n"/>
      <c r="H378" s="41">
        <f>IF(F378="","",IF(OR(G378="",G378='Start here'!$D$13),F378,IFERROR(F378/VLOOKUP(G378,'Rates'!$B$6:$C$25,2,FALSE),"?")))</f>
        <v/>
      </c>
    </row>
    <row r="379">
      <c r="B379" s="39" t="n"/>
      <c r="F379" s="40" t="n"/>
      <c r="H379" s="41">
        <f>IF(F379="","",IF(OR(G379="",G379='Start here'!$D$13),F379,IFERROR(F379/VLOOKUP(G379,'Rates'!$B$6:$C$25,2,FALSE),"?")))</f>
        <v/>
      </c>
    </row>
    <row r="380">
      <c r="B380" s="39" t="n"/>
      <c r="F380" s="40" t="n"/>
      <c r="H380" s="41">
        <f>IF(F380="","",IF(OR(G380="",G380='Start here'!$D$13),F380,IFERROR(F380/VLOOKUP(G380,'Rates'!$B$6:$C$25,2,FALSE),"?")))</f>
        <v/>
      </c>
    </row>
    <row r="381">
      <c r="B381" s="39" t="n"/>
      <c r="F381" s="40" t="n"/>
      <c r="H381" s="41">
        <f>IF(F381="","",IF(OR(G381="",G381='Start here'!$D$13),F381,IFERROR(F381/VLOOKUP(G381,'Rates'!$B$6:$C$25,2,FALSE),"?")))</f>
        <v/>
      </c>
    </row>
    <row r="382">
      <c r="B382" s="39" t="n"/>
      <c r="F382" s="40" t="n"/>
      <c r="H382" s="41">
        <f>IF(F382="","",IF(OR(G382="",G382='Start here'!$D$13),F382,IFERROR(F382/VLOOKUP(G382,'Rates'!$B$6:$C$25,2,FALSE),"?")))</f>
        <v/>
      </c>
    </row>
    <row r="383">
      <c r="B383" s="39" t="n"/>
      <c r="F383" s="40" t="n"/>
      <c r="H383" s="41">
        <f>IF(F383="","",IF(OR(G383="",G383='Start here'!$D$13),F383,IFERROR(F383/VLOOKUP(G383,'Rates'!$B$6:$C$25,2,FALSE),"?")))</f>
        <v/>
      </c>
    </row>
    <row r="384">
      <c r="B384" s="39" t="n"/>
      <c r="F384" s="40" t="n"/>
      <c r="H384" s="41">
        <f>IF(F384="","",IF(OR(G384="",G384='Start here'!$D$13),F384,IFERROR(F384/VLOOKUP(G384,'Rates'!$B$6:$C$25,2,FALSE),"?")))</f>
        <v/>
      </c>
    </row>
    <row r="385">
      <c r="B385" s="39" t="n"/>
      <c r="F385" s="40" t="n"/>
      <c r="H385" s="41">
        <f>IF(F385="","",IF(OR(G385="",G385='Start here'!$D$13),F385,IFERROR(F385/VLOOKUP(G385,'Rates'!$B$6:$C$25,2,FALSE),"?")))</f>
        <v/>
      </c>
    </row>
    <row r="386">
      <c r="B386" s="39" t="n"/>
      <c r="F386" s="40" t="n"/>
      <c r="H386" s="41">
        <f>IF(F386="","",IF(OR(G386="",G386='Start here'!$D$13),F386,IFERROR(F386/VLOOKUP(G386,'Rates'!$B$6:$C$25,2,FALSE),"?")))</f>
        <v/>
      </c>
    </row>
    <row r="387">
      <c r="B387" s="39" t="n"/>
      <c r="F387" s="40" t="n"/>
      <c r="H387" s="41">
        <f>IF(F387="","",IF(OR(G387="",G387='Start here'!$D$13),F387,IFERROR(F387/VLOOKUP(G387,'Rates'!$B$6:$C$25,2,FALSE),"?")))</f>
        <v/>
      </c>
    </row>
    <row r="388">
      <c r="B388" s="39" t="n"/>
      <c r="F388" s="40" t="n"/>
      <c r="H388" s="41">
        <f>IF(F388="","",IF(OR(G388="",G388='Start here'!$D$13),F388,IFERROR(F388/VLOOKUP(G388,'Rates'!$B$6:$C$25,2,FALSE),"?")))</f>
        <v/>
      </c>
    </row>
    <row r="389">
      <c r="B389" s="39" t="n"/>
      <c r="F389" s="40" t="n"/>
      <c r="H389" s="41">
        <f>IF(F389="","",IF(OR(G389="",G389='Start here'!$D$13),F389,IFERROR(F389/VLOOKUP(G389,'Rates'!$B$6:$C$25,2,FALSE),"?")))</f>
        <v/>
      </c>
    </row>
    <row r="390">
      <c r="B390" s="39" t="n"/>
      <c r="F390" s="40" t="n"/>
      <c r="H390" s="41">
        <f>IF(F390="","",IF(OR(G390="",G390='Start here'!$D$13),F390,IFERROR(F390/VLOOKUP(G390,'Rates'!$B$6:$C$25,2,FALSE),"?")))</f>
        <v/>
      </c>
    </row>
    <row r="391">
      <c r="B391" s="39" t="n"/>
      <c r="F391" s="40" t="n"/>
      <c r="H391" s="41">
        <f>IF(F391="","",IF(OR(G391="",G391='Start here'!$D$13),F391,IFERROR(F391/VLOOKUP(G391,'Rates'!$B$6:$C$25,2,FALSE),"?")))</f>
        <v/>
      </c>
    </row>
    <row r="392">
      <c r="B392" s="39" t="n"/>
      <c r="F392" s="40" t="n"/>
      <c r="H392" s="41">
        <f>IF(F392="","",IF(OR(G392="",G392='Start here'!$D$13),F392,IFERROR(F392/VLOOKUP(G392,'Rates'!$B$6:$C$25,2,FALSE),"?")))</f>
        <v/>
      </c>
    </row>
    <row r="393">
      <c r="B393" s="39" t="n"/>
      <c r="F393" s="40" t="n"/>
      <c r="H393" s="41">
        <f>IF(F393="","",IF(OR(G393="",G393='Start here'!$D$13),F393,IFERROR(F393/VLOOKUP(G393,'Rates'!$B$6:$C$25,2,FALSE),"?")))</f>
        <v/>
      </c>
    </row>
    <row r="394">
      <c r="B394" s="39" t="n"/>
      <c r="F394" s="40" t="n"/>
      <c r="H394" s="41">
        <f>IF(F394="","",IF(OR(G394="",G394='Start here'!$D$13),F394,IFERROR(F394/VLOOKUP(G394,'Rates'!$B$6:$C$25,2,FALSE),"?")))</f>
        <v/>
      </c>
    </row>
    <row r="395">
      <c r="B395" s="39" t="n"/>
      <c r="F395" s="40" t="n"/>
      <c r="H395" s="41">
        <f>IF(F395="","",IF(OR(G395="",G395='Start here'!$D$13),F395,IFERROR(F395/VLOOKUP(G395,'Rates'!$B$6:$C$25,2,FALSE),"?")))</f>
        <v/>
      </c>
    </row>
    <row r="396">
      <c r="B396" s="39" t="n"/>
      <c r="F396" s="40" t="n"/>
      <c r="H396" s="41">
        <f>IF(F396="","",IF(OR(G396="",G396='Start here'!$D$13),F396,IFERROR(F396/VLOOKUP(G396,'Rates'!$B$6:$C$25,2,FALSE),"?")))</f>
        <v/>
      </c>
    </row>
    <row r="397">
      <c r="B397" s="39" t="n"/>
      <c r="F397" s="40" t="n"/>
      <c r="H397" s="41">
        <f>IF(F397="","",IF(OR(G397="",G397='Start here'!$D$13),F397,IFERROR(F397/VLOOKUP(G397,'Rates'!$B$6:$C$25,2,FALSE),"?")))</f>
        <v/>
      </c>
    </row>
    <row r="398">
      <c r="B398" s="39" t="n"/>
      <c r="F398" s="40" t="n"/>
      <c r="H398" s="41">
        <f>IF(F398="","",IF(OR(G398="",G398='Start here'!$D$13),F398,IFERROR(F398/VLOOKUP(G398,'Rates'!$B$6:$C$25,2,FALSE),"?")))</f>
        <v/>
      </c>
    </row>
    <row r="399">
      <c r="B399" s="39" t="n"/>
      <c r="F399" s="40" t="n"/>
      <c r="H399" s="41">
        <f>IF(F399="","",IF(OR(G399="",G399='Start here'!$D$13),F399,IFERROR(F399/VLOOKUP(G399,'Rates'!$B$6:$C$25,2,FALSE),"?")))</f>
        <v/>
      </c>
    </row>
    <row r="400">
      <c r="B400" s="39" t="n"/>
      <c r="F400" s="40" t="n"/>
      <c r="H400" s="41">
        <f>IF(F400="","",IF(OR(G400="",G400='Start here'!$D$13),F400,IFERROR(F400/VLOOKUP(G400,'Rates'!$B$6:$C$25,2,FALSE),"?")))</f>
        <v/>
      </c>
    </row>
    <row r="401">
      <c r="B401" s="39" t="n"/>
      <c r="F401" s="40" t="n"/>
      <c r="H401" s="41">
        <f>IF(F401="","",IF(OR(G401="",G401='Start here'!$D$13),F401,IFERROR(F401/VLOOKUP(G401,'Rates'!$B$6:$C$25,2,FALSE),"?")))</f>
        <v/>
      </c>
    </row>
    <row r="402">
      <c r="B402" s="39" t="n"/>
      <c r="F402" s="40" t="n"/>
      <c r="H402" s="41">
        <f>IF(F402="","",IF(OR(G402="",G402='Start here'!$D$13),F402,IFERROR(F402/VLOOKUP(G402,'Rates'!$B$6:$C$25,2,FALSE),"?")))</f>
        <v/>
      </c>
    </row>
    <row r="403">
      <c r="B403" s="39" t="n"/>
      <c r="F403" s="40" t="n"/>
      <c r="H403" s="41">
        <f>IF(F403="","",IF(OR(G403="",G403='Start here'!$D$13),F403,IFERROR(F403/VLOOKUP(G403,'Rates'!$B$6:$C$25,2,FALSE),"?")))</f>
        <v/>
      </c>
    </row>
    <row r="404">
      <c r="B404" s="39" t="n"/>
      <c r="F404" s="40" t="n"/>
      <c r="H404" s="41">
        <f>IF(F404="","",IF(OR(G404="",G404='Start here'!$D$13),F404,IFERROR(F404/VLOOKUP(G404,'Rates'!$B$6:$C$25,2,FALSE),"?")))</f>
        <v/>
      </c>
    </row>
    <row r="405">
      <c r="B405" s="39" t="n"/>
      <c r="F405" s="40" t="n"/>
      <c r="H405" s="41">
        <f>IF(F405="","",IF(OR(G405="",G405='Start here'!$D$13),F405,IFERROR(F405/VLOOKUP(G405,'Rates'!$B$6:$C$25,2,FALSE),"?")))</f>
        <v/>
      </c>
    </row>
    <row r="406">
      <c r="B406" s="39" t="n"/>
      <c r="F406" s="40" t="n"/>
      <c r="H406" s="41">
        <f>IF(F406="","",IF(OR(G406="",G406='Start here'!$D$13),F406,IFERROR(F406/VLOOKUP(G406,'Rates'!$B$6:$C$25,2,FALSE),"?")))</f>
        <v/>
      </c>
    </row>
    <row r="407">
      <c r="B407" s="39" t="n"/>
      <c r="F407" s="40" t="n"/>
      <c r="H407" s="41">
        <f>IF(F407="","",IF(OR(G407="",G407='Start here'!$D$13),F407,IFERROR(F407/VLOOKUP(G407,'Rates'!$B$6:$C$25,2,FALSE),"?")))</f>
        <v/>
      </c>
    </row>
    <row r="408">
      <c r="B408" s="39" t="n"/>
      <c r="F408" s="40" t="n"/>
      <c r="H408" s="41">
        <f>IF(F408="","",IF(OR(G408="",G408='Start here'!$D$13),F408,IFERROR(F408/VLOOKUP(G408,'Rates'!$B$6:$C$25,2,FALSE),"?")))</f>
        <v/>
      </c>
    </row>
    <row r="409">
      <c r="B409" s="39" t="n"/>
      <c r="F409" s="40" t="n"/>
      <c r="H409" s="41">
        <f>IF(F409="","",IF(OR(G409="",G409='Start here'!$D$13),F409,IFERROR(F409/VLOOKUP(G409,'Rates'!$B$6:$C$25,2,FALSE),"?")))</f>
        <v/>
      </c>
    </row>
    <row r="410">
      <c r="B410" s="39" t="n"/>
      <c r="F410" s="40" t="n"/>
      <c r="H410" s="41">
        <f>IF(F410="","",IF(OR(G410="",G410='Start here'!$D$13),F410,IFERROR(F410/VLOOKUP(G410,'Rates'!$B$6:$C$25,2,FALSE),"?")))</f>
        <v/>
      </c>
    </row>
    <row r="411">
      <c r="B411" s="39" t="n"/>
      <c r="F411" s="40" t="n"/>
      <c r="H411" s="41">
        <f>IF(F411="","",IF(OR(G411="",G411='Start here'!$D$13),F411,IFERROR(F411/VLOOKUP(G411,'Rates'!$B$6:$C$25,2,FALSE),"?")))</f>
        <v/>
      </c>
    </row>
    <row r="412">
      <c r="B412" s="39" t="n"/>
      <c r="F412" s="40" t="n"/>
      <c r="H412" s="41">
        <f>IF(F412="","",IF(OR(G412="",G412='Start here'!$D$13),F412,IFERROR(F412/VLOOKUP(G412,'Rates'!$B$6:$C$25,2,FALSE),"?")))</f>
        <v/>
      </c>
    </row>
    <row r="413">
      <c r="B413" s="39" t="n"/>
      <c r="F413" s="40" t="n"/>
      <c r="H413" s="41">
        <f>IF(F413="","",IF(OR(G413="",G413='Start here'!$D$13),F413,IFERROR(F413/VLOOKUP(G413,'Rates'!$B$6:$C$25,2,FALSE),"?")))</f>
        <v/>
      </c>
    </row>
    <row r="414">
      <c r="B414" s="39" t="n"/>
      <c r="F414" s="40" t="n"/>
      <c r="H414" s="41">
        <f>IF(F414="","",IF(OR(G414="",G414='Start here'!$D$13),F414,IFERROR(F414/VLOOKUP(G414,'Rates'!$B$6:$C$25,2,FALSE),"?")))</f>
        <v/>
      </c>
    </row>
    <row r="415">
      <c r="B415" s="39" t="n"/>
      <c r="F415" s="40" t="n"/>
      <c r="H415" s="41">
        <f>IF(F415="","",IF(OR(G415="",G415='Start here'!$D$13),F415,IFERROR(F415/VLOOKUP(G415,'Rates'!$B$6:$C$25,2,FALSE),"?")))</f>
        <v/>
      </c>
    </row>
    <row r="416">
      <c r="B416" s="39" t="n"/>
      <c r="F416" s="40" t="n"/>
      <c r="H416" s="41">
        <f>IF(F416="","",IF(OR(G416="",G416='Start here'!$D$13),F416,IFERROR(F416/VLOOKUP(G416,'Rates'!$B$6:$C$25,2,FALSE),"?")))</f>
        <v/>
      </c>
    </row>
    <row r="417">
      <c r="B417" s="39" t="n"/>
      <c r="F417" s="40" t="n"/>
      <c r="H417" s="41">
        <f>IF(F417="","",IF(OR(G417="",G417='Start here'!$D$13),F417,IFERROR(F417/VLOOKUP(G417,'Rates'!$B$6:$C$25,2,FALSE),"?")))</f>
        <v/>
      </c>
    </row>
    <row r="418">
      <c r="B418" s="39" t="n"/>
      <c r="F418" s="40" t="n"/>
      <c r="H418" s="41">
        <f>IF(F418="","",IF(OR(G418="",G418='Start here'!$D$13),F418,IFERROR(F418/VLOOKUP(G418,'Rates'!$B$6:$C$25,2,FALSE),"?")))</f>
        <v/>
      </c>
    </row>
    <row r="419">
      <c r="B419" s="39" t="n"/>
      <c r="F419" s="40" t="n"/>
      <c r="H419" s="41">
        <f>IF(F419="","",IF(OR(G419="",G419='Start here'!$D$13),F419,IFERROR(F419/VLOOKUP(G419,'Rates'!$B$6:$C$25,2,FALSE),"?")))</f>
        <v/>
      </c>
    </row>
    <row r="420">
      <c r="B420" s="39" t="n"/>
      <c r="F420" s="40" t="n"/>
      <c r="H420" s="41">
        <f>IF(F420="","",IF(OR(G420="",G420='Start here'!$D$13),F420,IFERROR(F420/VLOOKUP(G420,'Rates'!$B$6:$C$25,2,FALSE),"?")))</f>
        <v/>
      </c>
    </row>
    <row r="421">
      <c r="B421" s="39" t="n"/>
      <c r="F421" s="40" t="n"/>
      <c r="H421" s="41">
        <f>IF(F421="","",IF(OR(G421="",G421='Start here'!$D$13),F421,IFERROR(F421/VLOOKUP(G421,'Rates'!$B$6:$C$25,2,FALSE),"?")))</f>
        <v/>
      </c>
    </row>
    <row r="422">
      <c r="B422" s="39" t="n"/>
      <c r="F422" s="40" t="n"/>
      <c r="H422" s="41">
        <f>IF(F422="","",IF(OR(G422="",G422='Start here'!$D$13),F422,IFERROR(F422/VLOOKUP(G422,'Rates'!$B$6:$C$25,2,FALSE),"?")))</f>
        <v/>
      </c>
    </row>
    <row r="423">
      <c r="B423" s="39" t="n"/>
      <c r="F423" s="40" t="n"/>
      <c r="H423" s="41">
        <f>IF(F423="","",IF(OR(G423="",G423='Start here'!$D$13),F423,IFERROR(F423/VLOOKUP(G423,'Rates'!$B$6:$C$25,2,FALSE),"?")))</f>
        <v/>
      </c>
    </row>
    <row r="424">
      <c r="B424" s="39" t="n"/>
      <c r="F424" s="40" t="n"/>
      <c r="H424" s="41">
        <f>IF(F424="","",IF(OR(G424="",G424='Start here'!$D$13),F424,IFERROR(F424/VLOOKUP(G424,'Rates'!$B$6:$C$25,2,FALSE),"?")))</f>
        <v/>
      </c>
    </row>
    <row r="425">
      <c r="B425" s="39" t="n"/>
      <c r="F425" s="40" t="n"/>
      <c r="H425" s="41">
        <f>IF(F425="","",IF(OR(G425="",G425='Start here'!$D$13),F425,IFERROR(F425/VLOOKUP(G425,'Rates'!$B$6:$C$25,2,FALSE),"?")))</f>
        <v/>
      </c>
    </row>
    <row r="426">
      <c r="B426" s="39" t="n"/>
      <c r="F426" s="40" t="n"/>
      <c r="H426" s="41">
        <f>IF(F426="","",IF(OR(G426="",G426='Start here'!$D$13),F426,IFERROR(F426/VLOOKUP(G426,'Rates'!$B$6:$C$25,2,FALSE),"?")))</f>
        <v/>
      </c>
    </row>
    <row r="427">
      <c r="B427" s="39" t="n"/>
      <c r="F427" s="40" t="n"/>
      <c r="H427" s="41">
        <f>IF(F427="","",IF(OR(G427="",G427='Start here'!$D$13),F427,IFERROR(F427/VLOOKUP(G427,'Rates'!$B$6:$C$25,2,FALSE),"?")))</f>
        <v/>
      </c>
    </row>
    <row r="428">
      <c r="B428" s="39" t="n"/>
      <c r="F428" s="40" t="n"/>
      <c r="H428" s="41">
        <f>IF(F428="","",IF(OR(G428="",G428='Start here'!$D$13),F428,IFERROR(F428/VLOOKUP(G428,'Rates'!$B$6:$C$25,2,FALSE),"?")))</f>
        <v/>
      </c>
    </row>
    <row r="429">
      <c r="B429" s="39" t="n"/>
      <c r="F429" s="40" t="n"/>
      <c r="H429" s="41">
        <f>IF(F429="","",IF(OR(G429="",G429='Start here'!$D$13),F429,IFERROR(F429/VLOOKUP(G429,'Rates'!$B$6:$C$25,2,FALSE),"?")))</f>
        <v/>
      </c>
    </row>
    <row r="430">
      <c r="B430" s="39" t="n"/>
      <c r="F430" s="40" t="n"/>
      <c r="H430" s="41">
        <f>IF(F430="","",IF(OR(G430="",G430='Start here'!$D$13),F430,IFERROR(F430/VLOOKUP(G430,'Rates'!$B$6:$C$25,2,FALSE),"?")))</f>
        <v/>
      </c>
    </row>
    <row r="431">
      <c r="B431" s="39" t="n"/>
      <c r="F431" s="40" t="n"/>
      <c r="H431" s="41">
        <f>IF(F431="","",IF(OR(G431="",G431='Start here'!$D$13),F431,IFERROR(F431/VLOOKUP(G431,'Rates'!$B$6:$C$25,2,FALSE),"?")))</f>
        <v/>
      </c>
    </row>
    <row r="432">
      <c r="B432" s="39" t="n"/>
      <c r="F432" s="40" t="n"/>
      <c r="H432" s="41">
        <f>IF(F432="","",IF(OR(G432="",G432='Start here'!$D$13),F432,IFERROR(F432/VLOOKUP(G432,'Rates'!$B$6:$C$25,2,FALSE),"?")))</f>
        <v/>
      </c>
    </row>
    <row r="433">
      <c r="B433" s="39" t="n"/>
      <c r="F433" s="40" t="n"/>
      <c r="H433" s="41">
        <f>IF(F433="","",IF(OR(G433="",G433='Start here'!$D$13),F433,IFERROR(F433/VLOOKUP(G433,'Rates'!$B$6:$C$25,2,FALSE),"?")))</f>
        <v/>
      </c>
    </row>
    <row r="434">
      <c r="B434" s="39" t="n"/>
      <c r="F434" s="40" t="n"/>
      <c r="H434" s="41">
        <f>IF(F434="","",IF(OR(G434="",G434='Start here'!$D$13),F434,IFERROR(F434/VLOOKUP(G434,'Rates'!$B$6:$C$25,2,FALSE),"?")))</f>
        <v/>
      </c>
    </row>
    <row r="435">
      <c r="B435" s="39" t="n"/>
      <c r="F435" s="40" t="n"/>
      <c r="H435" s="41">
        <f>IF(F435="","",IF(OR(G435="",G435='Start here'!$D$13),F435,IFERROR(F435/VLOOKUP(G435,'Rates'!$B$6:$C$25,2,FALSE),"?")))</f>
        <v/>
      </c>
    </row>
    <row r="436">
      <c r="B436" s="39" t="n"/>
      <c r="F436" s="40" t="n"/>
      <c r="H436" s="41">
        <f>IF(F436="","",IF(OR(G436="",G436='Start here'!$D$13),F436,IFERROR(F436/VLOOKUP(G436,'Rates'!$B$6:$C$25,2,FALSE),"?")))</f>
        <v/>
      </c>
    </row>
    <row r="437">
      <c r="B437" s="39" t="n"/>
      <c r="F437" s="40" t="n"/>
      <c r="H437" s="41">
        <f>IF(F437="","",IF(OR(G437="",G437='Start here'!$D$13),F437,IFERROR(F437/VLOOKUP(G437,'Rates'!$B$6:$C$25,2,FALSE),"?")))</f>
        <v/>
      </c>
    </row>
    <row r="438">
      <c r="B438" s="39" t="n"/>
      <c r="F438" s="40" t="n"/>
      <c r="H438" s="41">
        <f>IF(F438="","",IF(OR(G438="",G438='Start here'!$D$13),F438,IFERROR(F438/VLOOKUP(G438,'Rates'!$B$6:$C$25,2,FALSE),"?")))</f>
        <v/>
      </c>
    </row>
    <row r="439">
      <c r="B439" s="39" t="n"/>
      <c r="F439" s="40" t="n"/>
      <c r="H439" s="41">
        <f>IF(F439="","",IF(OR(G439="",G439='Start here'!$D$13),F439,IFERROR(F439/VLOOKUP(G439,'Rates'!$B$6:$C$25,2,FALSE),"?")))</f>
        <v/>
      </c>
    </row>
    <row r="440">
      <c r="B440" s="39" t="n"/>
      <c r="F440" s="40" t="n"/>
      <c r="H440" s="41">
        <f>IF(F440="","",IF(OR(G440="",G440='Start here'!$D$13),F440,IFERROR(F440/VLOOKUP(G440,'Rates'!$B$6:$C$25,2,FALSE),"?")))</f>
        <v/>
      </c>
    </row>
    <row r="441">
      <c r="B441" s="39" t="n"/>
      <c r="F441" s="40" t="n"/>
      <c r="H441" s="41">
        <f>IF(F441="","",IF(OR(G441="",G441='Start here'!$D$13),F441,IFERROR(F441/VLOOKUP(G441,'Rates'!$B$6:$C$25,2,FALSE),"?")))</f>
        <v/>
      </c>
    </row>
    <row r="442">
      <c r="B442" s="39" t="n"/>
      <c r="F442" s="40" t="n"/>
      <c r="H442" s="41">
        <f>IF(F442="","",IF(OR(G442="",G442='Start here'!$D$13),F442,IFERROR(F442/VLOOKUP(G442,'Rates'!$B$6:$C$25,2,FALSE),"?")))</f>
        <v/>
      </c>
    </row>
    <row r="443">
      <c r="B443" s="39" t="n"/>
      <c r="F443" s="40" t="n"/>
      <c r="H443" s="41">
        <f>IF(F443="","",IF(OR(G443="",G443='Start here'!$D$13),F443,IFERROR(F443/VLOOKUP(G443,'Rates'!$B$6:$C$25,2,FALSE),"?")))</f>
        <v/>
      </c>
    </row>
    <row r="444">
      <c r="B444" s="39" t="n"/>
      <c r="F444" s="40" t="n"/>
      <c r="H444" s="41">
        <f>IF(F444="","",IF(OR(G444="",G444='Start here'!$D$13),F444,IFERROR(F444/VLOOKUP(G444,'Rates'!$B$6:$C$25,2,FALSE),"?")))</f>
        <v/>
      </c>
    </row>
    <row r="445">
      <c r="B445" s="39" t="n"/>
      <c r="F445" s="40" t="n"/>
      <c r="H445" s="41">
        <f>IF(F445="","",IF(OR(G445="",G445='Start here'!$D$13),F445,IFERROR(F445/VLOOKUP(G445,'Rates'!$B$6:$C$25,2,FALSE),"?")))</f>
        <v/>
      </c>
    </row>
    <row r="446">
      <c r="B446" s="39" t="n"/>
      <c r="F446" s="40" t="n"/>
      <c r="H446" s="41">
        <f>IF(F446="","",IF(OR(G446="",G446='Start here'!$D$13),F446,IFERROR(F446/VLOOKUP(G446,'Rates'!$B$6:$C$25,2,FALSE),"?")))</f>
        <v/>
      </c>
    </row>
    <row r="447">
      <c r="B447" s="39" t="n"/>
      <c r="F447" s="40" t="n"/>
      <c r="H447" s="41">
        <f>IF(F447="","",IF(OR(G447="",G447='Start here'!$D$13),F447,IFERROR(F447/VLOOKUP(G447,'Rates'!$B$6:$C$25,2,FALSE),"?")))</f>
        <v/>
      </c>
    </row>
    <row r="448">
      <c r="B448" s="39" t="n"/>
      <c r="F448" s="40" t="n"/>
      <c r="H448" s="41">
        <f>IF(F448="","",IF(OR(G448="",G448='Start here'!$D$13),F448,IFERROR(F448/VLOOKUP(G448,'Rates'!$B$6:$C$25,2,FALSE),"?")))</f>
        <v/>
      </c>
    </row>
    <row r="449">
      <c r="B449" s="39" t="n"/>
      <c r="F449" s="40" t="n"/>
      <c r="H449" s="41">
        <f>IF(F449="","",IF(OR(G449="",G449='Start here'!$D$13),F449,IFERROR(F449/VLOOKUP(G449,'Rates'!$B$6:$C$25,2,FALSE),"?")))</f>
        <v/>
      </c>
    </row>
    <row r="450">
      <c r="B450" s="39" t="n"/>
      <c r="F450" s="40" t="n"/>
      <c r="H450" s="41">
        <f>IF(F450="","",IF(OR(G450="",G450='Start here'!$D$13),F450,IFERROR(F450/VLOOKUP(G450,'Rates'!$B$6:$C$25,2,FALSE),"?")))</f>
        <v/>
      </c>
    </row>
    <row r="451">
      <c r="B451" s="39" t="n"/>
      <c r="F451" s="40" t="n"/>
      <c r="H451" s="41">
        <f>IF(F451="","",IF(OR(G451="",G451='Start here'!$D$13),F451,IFERROR(F451/VLOOKUP(G451,'Rates'!$B$6:$C$25,2,FALSE),"?")))</f>
        <v/>
      </c>
    </row>
    <row r="452">
      <c r="B452" s="39" t="n"/>
      <c r="F452" s="40" t="n"/>
      <c r="H452" s="41">
        <f>IF(F452="","",IF(OR(G452="",G452='Start here'!$D$13),F452,IFERROR(F452/VLOOKUP(G452,'Rates'!$B$6:$C$25,2,FALSE),"?")))</f>
        <v/>
      </c>
    </row>
    <row r="453">
      <c r="B453" s="39" t="n"/>
      <c r="F453" s="40" t="n"/>
      <c r="H453" s="41">
        <f>IF(F453="","",IF(OR(G453="",G453='Start here'!$D$13),F453,IFERROR(F453/VLOOKUP(G453,'Rates'!$B$6:$C$25,2,FALSE),"?")))</f>
        <v/>
      </c>
    </row>
    <row r="454">
      <c r="B454" s="39" t="n"/>
      <c r="F454" s="40" t="n"/>
      <c r="H454" s="41">
        <f>IF(F454="","",IF(OR(G454="",G454='Start here'!$D$13),F454,IFERROR(F454/VLOOKUP(G454,'Rates'!$B$6:$C$25,2,FALSE),"?")))</f>
        <v/>
      </c>
    </row>
    <row r="455">
      <c r="B455" s="39" t="n"/>
      <c r="F455" s="40" t="n"/>
      <c r="H455" s="41">
        <f>IF(F455="","",IF(OR(G455="",G455='Start here'!$D$13),F455,IFERROR(F455/VLOOKUP(G455,'Rates'!$B$6:$C$25,2,FALSE),"?")))</f>
        <v/>
      </c>
    </row>
    <row r="456">
      <c r="B456" s="39" t="n"/>
      <c r="F456" s="40" t="n"/>
      <c r="H456" s="41">
        <f>IF(F456="","",IF(OR(G456="",G456='Start here'!$D$13),F456,IFERROR(F456/VLOOKUP(G456,'Rates'!$B$6:$C$25,2,FALSE),"?")))</f>
        <v/>
      </c>
    </row>
    <row r="457">
      <c r="B457" s="39" t="n"/>
      <c r="F457" s="40" t="n"/>
      <c r="H457" s="41">
        <f>IF(F457="","",IF(OR(G457="",G457='Start here'!$D$13),F457,IFERROR(F457/VLOOKUP(G457,'Rates'!$B$6:$C$25,2,FALSE),"?")))</f>
        <v/>
      </c>
    </row>
    <row r="458">
      <c r="B458" s="39" t="n"/>
      <c r="F458" s="40" t="n"/>
      <c r="H458" s="41">
        <f>IF(F458="","",IF(OR(G458="",G458='Start here'!$D$13),F458,IFERROR(F458/VLOOKUP(G458,'Rates'!$B$6:$C$25,2,FALSE),"?")))</f>
        <v/>
      </c>
    </row>
    <row r="459">
      <c r="B459" s="39" t="n"/>
      <c r="F459" s="40" t="n"/>
      <c r="H459" s="41">
        <f>IF(F459="","",IF(OR(G459="",G459='Start here'!$D$13),F459,IFERROR(F459/VLOOKUP(G459,'Rates'!$B$6:$C$25,2,FALSE),"?")))</f>
        <v/>
      </c>
    </row>
    <row r="460">
      <c r="B460" s="39" t="n"/>
      <c r="F460" s="40" t="n"/>
      <c r="H460" s="41">
        <f>IF(F460="","",IF(OR(G460="",G460='Start here'!$D$13),F460,IFERROR(F460/VLOOKUP(G460,'Rates'!$B$6:$C$25,2,FALSE),"?")))</f>
        <v/>
      </c>
    </row>
    <row r="461">
      <c r="B461" s="39" t="n"/>
      <c r="F461" s="40" t="n"/>
      <c r="H461" s="41">
        <f>IF(F461="","",IF(OR(G461="",G461='Start here'!$D$13),F461,IFERROR(F461/VLOOKUP(G461,'Rates'!$B$6:$C$25,2,FALSE),"?")))</f>
        <v/>
      </c>
    </row>
    <row r="462">
      <c r="B462" s="39" t="n"/>
      <c r="F462" s="40" t="n"/>
      <c r="H462" s="41">
        <f>IF(F462="","",IF(OR(G462="",G462='Start here'!$D$13),F462,IFERROR(F462/VLOOKUP(G462,'Rates'!$B$6:$C$25,2,FALSE),"?")))</f>
        <v/>
      </c>
    </row>
    <row r="463">
      <c r="B463" s="39" t="n"/>
      <c r="F463" s="40" t="n"/>
      <c r="H463" s="41">
        <f>IF(F463="","",IF(OR(G463="",G463='Start here'!$D$13),F463,IFERROR(F463/VLOOKUP(G463,'Rates'!$B$6:$C$25,2,FALSE),"?")))</f>
        <v/>
      </c>
    </row>
    <row r="464">
      <c r="B464" s="39" t="n"/>
      <c r="F464" s="40" t="n"/>
      <c r="H464" s="41">
        <f>IF(F464="","",IF(OR(G464="",G464='Start here'!$D$13),F464,IFERROR(F464/VLOOKUP(G464,'Rates'!$B$6:$C$25,2,FALSE),"?")))</f>
        <v/>
      </c>
    </row>
    <row r="465">
      <c r="B465" s="39" t="n"/>
      <c r="F465" s="40" t="n"/>
      <c r="H465" s="41">
        <f>IF(F465="","",IF(OR(G465="",G465='Start here'!$D$13),F465,IFERROR(F465/VLOOKUP(G465,'Rates'!$B$6:$C$25,2,FALSE),"?")))</f>
        <v/>
      </c>
    </row>
    <row r="466">
      <c r="B466" s="39" t="n"/>
      <c r="F466" s="40" t="n"/>
      <c r="H466" s="41">
        <f>IF(F466="","",IF(OR(G466="",G466='Start here'!$D$13),F466,IFERROR(F466/VLOOKUP(G466,'Rates'!$B$6:$C$25,2,FALSE),"?")))</f>
        <v/>
      </c>
    </row>
    <row r="467">
      <c r="B467" s="39" t="n"/>
      <c r="F467" s="40" t="n"/>
      <c r="H467" s="41">
        <f>IF(F467="","",IF(OR(G467="",G467='Start here'!$D$13),F467,IFERROR(F467/VLOOKUP(G467,'Rates'!$B$6:$C$25,2,FALSE),"?")))</f>
        <v/>
      </c>
    </row>
    <row r="468">
      <c r="B468" s="39" t="n"/>
      <c r="F468" s="40" t="n"/>
      <c r="H468" s="41">
        <f>IF(F468="","",IF(OR(G468="",G468='Start here'!$D$13),F468,IFERROR(F468/VLOOKUP(G468,'Rates'!$B$6:$C$25,2,FALSE),"?")))</f>
        <v/>
      </c>
    </row>
    <row r="469">
      <c r="B469" s="39" t="n"/>
      <c r="F469" s="40" t="n"/>
      <c r="H469" s="41">
        <f>IF(F469="","",IF(OR(G469="",G469='Start here'!$D$13),F469,IFERROR(F469/VLOOKUP(G469,'Rates'!$B$6:$C$25,2,FALSE),"?")))</f>
        <v/>
      </c>
    </row>
    <row r="470">
      <c r="B470" s="39" t="n"/>
      <c r="F470" s="40" t="n"/>
      <c r="H470" s="41">
        <f>IF(F470="","",IF(OR(G470="",G470='Start here'!$D$13),F470,IFERROR(F470/VLOOKUP(G470,'Rates'!$B$6:$C$25,2,FALSE),"?")))</f>
        <v/>
      </c>
    </row>
    <row r="471">
      <c r="B471" s="39" t="n"/>
      <c r="F471" s="40" t="n"/>
      <c r="H471" s="41">
        <f>IF(F471="","",IF(OR(G471="",G471='Start here'!$D$13),F471,IFERROR(F471/VLOOKUP(G471,'Rates'!$B$6:$C$25,2,FALSE),"?")))</f>
        <v/>
      </c>
    </row>
    <row r="472">
      <c r="B472" s="39" t="n"/>
      <c r="F472" s="40" t="n"/>
      <c r="H472" s="41">
        <f>IF(F472="","",IF(OR(G472="",G472='Start here'!$D$13),F472,IFERROR(F472/VLOOKUP(G472,'Rates'!$B$6:$C$25,2,FALSE),"?")))</f>
        <v/>
      </c>
    </row>
    <row r="473">
      <c r="B473" s="39" t="n"/>
      <c r="F473" s="40" t="n"/>
      <c r="H473" s="41">
        <f>IF(F473="","",IF(OR(G473="",G473='Start here'!$D$13),F473,IFERROR(F473/VLOOKUP(G473,'Rates'!$B$6:$C$25,2,FALSE),"?")))</f>
        <v/>
      </c>
    </row>
    <row r="474">
      <c r="B474" s="39" t="n"/>
      <c r="F474" s="40" t="n"/>
      <c r="H474" s="41">
        <f>IF(F474="","",IF(OR(G474="",G474='Start here'!$D$13),F474,IFERROR(F474/VLOOKUP(G474,'Rates'!$B$6:$C$25,2,FALSE),"?")))</f>
        <v/>
      </c>
    </row>
    <row r="475">
      <c r="B475" s="39" t="n"/>
      <c r="F475" s="40" t="n"/>
      <c r="H475" s="41">
        <f>IF(F475="","",IF(OR(G475="",G475='Start here'!$D$13),F475,IFERROR(F475/VLOOKUP(G475,'Rates'!$B$6:$C$25,2,FALSE),"?")))</f>
        <v/>
      </c>
    </row>
    <row r="476">
      <c r="B476" s="39" t="n"/>
      <c r="F476" s="40" t="n"/>
      <c r="H476" s="41">
        <f>IF(F476="","",IF(OR(G476="",G476='Start here'!$D$13),F476,IFERROR(F476/VLOOKUP(G476,'Rates'!$B$6:$C$25,2,FALSE),"?")))</f>
        <v/>
      </c>
    </row>
    <row r="477">
      <c r="B477" s="39" t="n"/>
      <c r="F477" s="40" t="n"/>
      <c r="H477" s="41">
        <f>IF(F477="","",IF(OR(G477="",G477='Start here'!$D$13),F477,IFERROR(F477/VLOOKUP(G477,'Rates'!$B$6:$C$25,2,FALSE),"?")))</f>
        <v/>
      </c>
    </row>
    <row r="478">
      <c r="B478" s="39" t="n"/>
      <c r="F478" s="40" t="n"/>
      <c r="H478" s="41">
        <f>IF(F478="","",IF(OR(G478="",G478='Start here'!$D$13),F478,IFERROR(F478/VLOOKUP(G478,'Rates'!$B$6:$C$25,2,FALSE),"?")))</f>
        <v/>
      </c>
    </row>
    <row r="479">
      <c r="B479" s="39" t="n"/>
      <c r="F479" s="40" t="n"/>
      <c r="H479" s="41">
        <f>IF(F479="","",IF(OR(G479="",G479='Start here'!$D$13),F479,IFERROR(F479/VLOOKUP(G479,'Rates'!$B$6:$C$25,2,FALSE),"?")))</f>
        <v/>
      </c>
    </row>
    <row r="480">
      <c r="B480" s="39" t="n"/>
      <c r="F480" s="40" t="n"/>
      <c r="H480" s="41">
        <f>IF(F480="","",IF(OR(G480="",G480='Start here'!$D$13),F480,IFERROR(F480/VLOOKUP(G480,'Rates'!$B$6:$C$25,2,FALSE),"?")))</f>
        <v/>
      </c>
    </row>
    <row r="481">
      <c r="B481" s="39" t="n"/>
      <c r="F481" s="40" t="n"/>
      <c r="H481" s="41">
        <f>IF(F481="","",IF(OR(G481="",G481='Start here'!$D$13),F481,IFERROR(F481/VLOOKUP(G481,'Rates'!$B$6:$C$25,2,FALSE),"?")))</f>
        <v/>
      </c>
    </row>
    <row r="482">
      <c r="B482" s="39" t="n"/>
      <c r="F482" s="40" t="n"/>
      <c r="H482" s="41">
        <f>IF(F482="","",IF(OR(G482="",G482='Start here'!$D$13),F482,IFERROR(F482/VLOOKUP(G482,'Rates'!$B$6:$C$25,2,FALSE),"?")))</f>
        <v/>
      </c>
    </row>
    <row r="483">
      <c r="B483" s="39" t="n"/>
      <c r="F483" s="40" t="n"/>
      <c r="H483" s="41">
        <f>IF(F483="","",IF(OR(G483="",G483='Start here'!$D$13),F483,IFERROR(F483/VLOOKUP(G483,'Rates'!$B$6:$C$25,2,FALSE),"?")))</f>
        <v/>
      </c>
    </row>
    <row r="484">
      <c r="B484" s="39" t="n"/>
      <c r="F484" s="40" t="n"/>
      <c r="H484" s="41">
        <f>IF(F484="","",IF(OR(G484="",G484='Start here'!$D$13),F484,IFERROR(F484/VLOOKUP(G484,'Rates'!$B$6:$C$25,2,FALSE),"?")))</f>
        <v/>
      </c>
    </row>
    <row r="485">
      <c r="B485" s="39" t="n"/>
      <c r="F485" s="40" t="n"/>
      <c r="H485" s="41">
        <f>IF(F485="","",IF(OR(G485="",G485='Start here'!$D$13),F485,IFERROR(F485/VLOOKUP(G485,'Rates'!$B$6:$C$25,2,FALSE),"?")))</f>
        <v/>
      </c>
    </row>
    <row r="486">
      <c r="B486" s="39" t="n"/>
      <c r="F486" s="40" t="n"/>
      <c r="H486" s="41">
        <f>IF(F486="","",IF(OR(G486="",G486='Start here'!$D$13),F486,IFERROR(F486/VLOOKUP(G486,'Rates'!$B$6:$C$25,2,FALSE),"?")))</f>
        <v/>
      </c>
    </row>
    <row r="487">
      <c r="B487" s="39" t="n"/>
      <c r="F487" s="40" t="n"/>
      <c r="H487" s="41">
        <f>IF(F487="","",IF(OR(G487="",G487='Start here'!$D$13),F487,IFERROR(F487/VLOOKUP(G487,'Rates'!$B$6:$C$25,2,FALSE),"?")))</f>
        <v/>
      </c>
    </row>
    <row r="488">
      <c r="B488" s="39" t="n"/>
      <c r="F488" s="40" t="n"/>
      <c r="H488" s="41">
        <f>IF(F488="","",IF(OR(G488="",G488='Start here'!$D$13),F488,IFERROR(F488/VLOOKUP(G488,'Rates'!$B$6:$C$25,2,FALSE),"?")))</f>
        <v/>
      </c>
    </row>
    <row r="489">
      <c r="B489" s="39" t="n"/>
      <c r="F489" s="40" t="n"/>
      <c r="H489" s="41">
        <f>IF(F489="","",IF(OR(G489="",G489='Start here'!$D$13),F489,IFERROR(F489/VLOOKUP(G489,'Rates'!$B$6:$C$25,2,FALSE),"?")))</f>
        <v/>
      </c>
    </row>
    <row r="490">
      <c r="B490" s="39" t="n"/>
      <c r="F490" s="40" t="n"/>
      <c r="H490" s="41">
        <f>IF(F490="","",IF(OR(G490="",G490='Start here'!$D$13),F490,IFERROR(F490/VLOOKUP(G490,'Rates'!$B$6:$C$25,2,FALSE),"?")))</f>
        <v/>
      </c>
    </row>
    <row r="491">
      <c r="B491" s="39" t="n"/>
      <c r="F491" s="40" t="n"/>
      <c r="H491" s="41">
        <f>IF(F491="","",IF(OR(G491="",G491='Start here'!$D$13),F491,IFERROR(F491/VLOOKUP(G491,'Rates'!$B$6:$C$25,2,FALSE),"?")))</f>
        <v/>
      </c>
    </row>
    <row r="492">
      <c r="B492" s="39" t="n"/>
      <c r="F492" s="40" t="n"/>
      <c r="H492" s="41">
        <f>IF(F492="","",IF(OR(G492="",G492='Start here'!$D$13),F492,IFERROR(F492/VLOOKUP(G492,'Rates'!$B$6:$C$25,2,FALSE),"?")))</f>
        <v/>
      </c>
    </row>
    <row r="493">
      <c r="B493" s="39" t="n"/>
      <c r="F493" s="40" t="n"/>
      <c r="H493" s="41">
        <f>IF(F493="","",IF(OR(G493="",G493='Start here'!$D$13),F493,IFERROR(F493/VLOOKUP(G493,'Rates'!$B$6:$C$25,2,FALSE),"?")))</f>
        <v/>
      </c>
    </row>
    <row r="494">
      <c r="B494" s="39" t="n"/>
      <c r="F494" s="40" t="n"/>
      <c r="H494" s="41">
        <f>IF(F494="","",IF(OR(G494="",G494='Start here'!$D$13),F494,IFERROR(F494/VLOOKUP(G494,'Rates'!$B$6:$C$25,2,FALSE),"?")))</f>
        <v/>
      </c>
    </row>
    <row r="495">
      <c r="B495" s="39" t="n"/>
      <c r="F495" s="40" t="n"/>
      <c r="H495" s="41">
        <f>IF(F495="","",IF(OR(G495="",G495='Start here'!$D$13),F495,IFERROR(F495/VLOOKUP(G495,'Rates'!$B$6:$C$25,2,FALSE),"?")))</f>
        <v/>
      </c>
    </row>
    <row r="496">
      <c r="B496" s="39" t="n"/>
      <c r="F496" s="40" t="n"/>
      <c r="H496" s="41">
        <f>IF(F496="","",IF(OR(G496="",G496='Start here'!$D$13),F496,IFERROR(F496/VLOOKUP(G496,'Rates'!$B$6:$C$25,2,FALSE),"?")))</f>
        <v/>
      </c>
    </row>
    <row r="497">
      <c r="B497" s="39" t="n"/>
      <c r="F497" s="40" t="n"/>
      <c r="H497" s="41">
        <f>IF(F497="","",IF(OR(G497="",G497='Start here'!$D$13),F497,IFERROR(F497/VLOOKUP(G497,'Rates'!$B$6:$C$25,2,FALSE),"?")))</f>
        <v/>
      </c>
    </row>
    <row r="498">
      <c r="B498" s="39" t="n"/>
      <c r="F498" s="40" t="n"/>
      <c r="H498" s="41">
        <f>IF(F498="","",IF(OR(G498="",G498='Start here'!$D$13),F498,IFERROR(F498/VLOOKUP(G498,'Rates'!$B$6:$C$25,2,FALSE),"?")))</f>
        <v/>
      </c>
    </row>
    <row r="499">
      <c r="B499" s="39" t="n"/>
      <c r="F499" s="40" t="n"/>
      <c r="H499" s="41">
        <f>IF(F499="","",IF(OR(G499="",G499='Start here'!$D$13),F499,IFERROR(F499/VLOOKUP(G499,'Rates'!$B$6:$C$25,2,FALSE),"?")))</f>
        <v/>
      </c>
    </row>
    <row r="500">
      <c r="B500" s="39" t="n"/>
      <c r="F500" s="40" t="n"/>
      <c r="H500" s="41">
        <f>IF(F500="","",IF(OR(G500="",G500='Start here'!$D$13),F500,IFERROR(F500/VLOOKUP(G500,'Rates'!$B$6:$C$25,2,FALSE),"?")))</f>
        <v/>
      </c>
    </row>
    <row r="501">
      <c r="B501" s="39" t="n"/>
      <c r="F501" s="40" t="n"/>
      <c r="H501" s="41">
        <f>IF(F501="","",IF(OR(G501="",G501='Start here'!$D$13),F501,IFERROR(F501/VLOOKUP(G501,'Rates'!$B$6:$C$25,2,FALSE),"?")))</f>
        <v/>
      </c>
    </row>
    <row r="502">
      <c r="B502" s="39" t="n"/>
      <c r="F502" s="40" t="n"/>
      <c r="H502" s="41">
        <f>IF(F502="","",IF(OR(G502="",G502='Start here'!$D$13),F502,IFERROR(F502/VLOOKUP(G502,'Rates'!$B$6:$C$25,2,FALSE),"?")))</f>
        <v/>
      </c>
    </row>
    <row r="503">
      <c r="B503" s="39" t="n"/>
      <c r="F503" s="40" t="n"/>
      <c r="H503" s="41">
        <f>IF(F503="","",IF(OR(G503="",G503='Start here'!$D$13),F503,IFERROR(F503/VLOOKUP(G503,'Rates'!$B$6:$C$25,2,FALSE),"?")))</f>
        <v/>
      </c>
    </row>
    <row r="504">
      <c r="B504" s="39" t="n"/>
      <c r="F504" s="40" t="n"/>
      <c r="H504" s="41">
        <f>IF(F504="","",IF(OR(G504="",G504='Start here'!$D$13),F504,IFERROR(F504/VLOOKUP(G504,'Rates'!$B$6:$C$25,2,FALSE),"?")))</f>
        <v/>
      </c>
    </row>
    <row r="505">
      <c r="B505" s="39" t="n"/>
      <c r="F505" s="40" t="n"/>
      <c r="H505" s="41">
        <f>IF(F505="","",IF(OR(G505="",G505='Start here'!$D$13),F505,IFERROR(F505/VLOOKUP(G505,'Rates'!$B$6:$C$25,2,FALSE),"?")))</f>
        <v/>
      </c>
    </row>
    <row r="506">
      <c r="B506" s="39" t="n"/>
      <c r="F506" s="40" t="n"/>
      <c r="H506" s="41">
        <f>IF(F506="","",IF(OR(G506="",G506='Start here'!$D$13),F506,IFERROR(F506/VLOOKUP(G506,'Rates'!$B$6:$C$25,2,FALSE),"?")))</f>
        <v/>
      </c>
    </row>
    <row r="507">
      <c r="B507" s="39" t="n"/>
      <c r="F507" s="40" t="n"/>
      <c r="H507" s="41">
        <f>IF(F507="","",IF(OR(G507="",G507='Start here'!$D$13),F507,IFERROR(F507/VLOOKUP(G507,'Rates'!$B$6:$C$25,2,FALSE),"?")))</f>
        <v/>
      </c>
    </row>
    <row r="508">
      <c r="B508" s="39" t="n"/>
      <c r="F508" s="40" t="n"/>
      <c r="H508" s="41">
        <f>IF(F508="","",IF(OR(G508="",G508='Start here'!$D$13),F508,IFERROR(F508/VLOOKUP(G508,'Rates'!$B$6:$C$25,2,FALSE),"?")))</f>
        <v/>
      </c>
    </row>
    <row r="509">
      <c r="B509" s="39" t="n"/>
      <c r="F509" s="40" t="n"/>
      <c r="H509" s="41">
        <f>IF(F509="","",IF(OR(G509="",G509='Start here'!$D$13),F509,IFERROR(F509/VLOOKUP(G509,'Rates'!$B$6:$C$25,2,FALSE),"?")))</f>
        <v/>
      </c>
    </row>
    <row r="510">
      <c r="B510" s="39" t="n"/>
      <c r="F510" s="40" t="n"/>
      <c r="H510" s="41">
        <f>IF(F510="","",IF(OR(G510="",G510='Start here'!$D$13),F510,IFERROR(F510/VLOOKUP(G510,'Rates'!$B$6:$C$25,2,FALSE),"?")))</f>
        <v/>
      </c>
    </row>
    <row r="511">
      <c r="B511" s="39" t="n"/>
      <c r="F511" s="40" t="n"/>
      <c r="H511" s="41">
        <f>IF(F511="","",IF(OR(G511="",G511='Start here'!$D$13),F511,IFERROR(F511/VLOOKUP(G511,'Rates'!$B$6:$C$25,2,FALSE),"?")))</f>
        <v/>
      </c>
    </row>
    <row r="512">
      <c r="B512" s="39" t="n"/>
      <c r="F512" s="40" t="n"/>
      <c r="H512" s="41">
        <f>IF(F512="","",IF(OR(G512="",G512='Start here'!$D$13),F512,IFERROR(F512/VLOOKUP(G512,'Rates'!$B$6:$C$25,2,FALSE),"?")))</f>
        <v/>
      </c>
    </row>
    <row r="513">
      <c r="B513" s="39" t="n"/>
      <c r="F513" s="40" t="n"/>
      <c r="H513" s="41">
        <f>IF(F513="","",IF(OR(G513="",G513='Start here'!$D$13),F513,IFERROR(F513/VLOOKUP(G513,'Rates'!$B$6:$C$25,2,FALSE),"?")))</f>
        <v/>
      </c>
    </row>
    <row r="514">
      <c r="B514" s="39" t="n"/>
      <c r="F514" s="40" t="n"/>
      <c r="H514" s="41">
        <f>IF(F514="","",IF(OR(G514="",G514='Start here'!$D$13),F514,IFERROR(F514/VLOOKUP(G514,'Rates'!$B$6:$C$25,2,FALSE),"?")))</f>
        <v/>
      </c>
    </row>
    <row r="515">
      <c r="B515" s="39" t="n"/>
      <c r="F515" s="40" t="n"/>
      <c r="H515" s="41">
        <f>IF(F515="","",IF(OR(G515="",G515='Start here'!$D$13),F515,IFERROR(F515/VLOOKUP(G515,'Rates'!$B$6:$C$25,2,FALSE),"?")))</f>
        <v/>
      </c>
    </row>
    <row r="516">
      <c r="B516" s="39" t="n"/>
      <c r="F516" s="40" t="n"/>
      <c r="H516" s="41">
        <f>IF(F516="","",IF(OR(G516="",G516='Start here'!$D$13),F516,IFERROR(F516/VLOOKUP(G516,'Rates'!$B$6:$C$25,2,FALSE),"?")))</f>
        <v/>
      </c>
    </row>
    <row r="517">
      <c r="B517" s="39" t="n"/>
      <c r="F517" s="40" t="n"/>
      <c r="H517" s="41">
        <f>IF(F517="","",IF(OR(G517="",G517='Start here'!$D$13),F517,IFERROR(F517/VLOOKUP(G517,'Rates'!$B$6:$C$25,2,FALSE),"?")))</f>
        <v/>
      </c>
    </row>
    <row r="518">
      <c r="B518" s="39" t="n"/>
      <c r="F518" s="40" t="n"/>
      <c r="H518" s="41">
        <f>IF(F518="","",IF(OR(G518="",G518='Start here'!$D$13),F518,IFERROR(F518/VLOOKUP(G518,'Rates'!$B$6:$C$25,2,FALSE),"?")))</f>
        <v/>
      </c>
    </row>
    <row r="519">
      <c r="B519" s="39" t="n"/>
      <c r="F519" s="40" t="n"/>
      <c r="H519" s="41">
        <f>IF(F519="","",IF(OR(G519="",G519='Start here'!$D$13),F519,IFERROR(F519/VLOOKUP(G519,'Rates'!$B$6:$C$25,2,FALSE),"?")))</f>
        <v/>
      </c>
    </row>
    <row r="520">
      <c r="B520" s="39" t="n"/>
      <c r="F520" s="40" t="n"/>
      <c r="H520" s="41">
        <f>IF(F520="","",IF(OR(G520="",G520='Start here'!$D$13),F520,IFERROR(F520/VLOOKUP(G520,'Rates'!$B$6:$C$25,2,FALSE),"?")))</f>
        <v/>
      </c>
    </row>
    <row r="521">
      <c r="B521" s="39" t="n"/>
      <c r="F521" s="40" t="n"/>
      <c r="H521" s="41">
        <f>IF(F521="","",IF(OR(G521="",G521='Start here'!$D$13),F521,IFERROR(F521/VLOOKUP(G521,'Rates'!$B$6:$C$25,2,FALSE),"?")))</f>
        <v/>
      </c>
    </row>
    <row r="522">
      <c r="B522" s="39" t="n"/>
      <c r="F522" s="40" t="n"/>
      <c r="H522" s="41">
        <f>IF(F522="","",IF(OR(G522="",G522='Start here'!$D$13),F522,IFERROR(F522/VLOOKUP(G522,'Rates'!$B$6:$C$25,2,FALSE),"?")))</f>
        <v/>
      </c>
    </row>
    <row r="523">
      <c r="B523" s="39" t="n"/>
      <c r="F523" s="40" t="n"/>
      <c r="H523" s="41">
        <f>IF(F523="","",IF(OR(G523="",G523='Start here'!$D$13),F523,IFERROR(F523/VLOOKUP(G523,'Rates'!$B$6:$C$25,2,FALSE),"?")))</f>
        <v/>
      </c>
    </row>
    <row r="524">
      <c r="B524" s="39" t="n"/>
      <c r="F524" s="40" t="n"/>
      <c r="H524" s="41">
        <f>IF(F524="","",IF(OR(G524="",G524='Start here'!$D$13),F524,IFERROR(F524/VLOOKUP(G524,'Rates'!$B$6:$C$25,2,FALSE),"?")))</f>
        <v/>
      </c>
    </row>
    <row r="525">
      <c r="B525" s="39" t="n"/>
      <c r="F525" s="40" t="n"/>
      <c r="H525" s="41">
        <f>IF(F525="","",IF(OR(G525="",G525='Start here'!$D$13),F525,IFERROR(F525/VLOOKUP(G525,'Rates'!$B$6:$C$25,2,FALSE),"?")))</f>
        <v/>
      </c>
    </row>
    <row r="526">
      <c r="B526" s="39" t="n"/>
      <c r="F526" s="40" t="n"/>
      <c r="H526" s="41">
        <f>IF(F526="","",IF(OR(G526="",G526='Start here'!$D$13),F526,IFERROR(F526/VLOOKUP(G526,'Rates'!$B$6:$C$25,2,FALSE),"?")))</f>
        <v/>
      </c>
    </row>
    <row r="527">
      <c r="B527" s="39" t="n"/>
      <c r="F527" s="40" t="n"/>
      <c r="H527" s="41">
        <f>IF(F527="","",IF(OR(G527="",G527='Start here'!$D$13),F527,IFERROR(F527/VLOOKUP(G527,'Rates'!$B$6:$C$25,2,FALSE),"?")))</f>
        <v/>
      </c>
    </row>
    <row r="528">
      <c r="B528" s="39" t="n"/>
      <c r="F528" s="40" t="n"/>
      <c r="H528" s="41">
        <f>IF(F528="","",IF(OR(G528="",G528='Start here'!$D$13),F528,IFERROR(F528/VLOOKUP(G528,'Rates'!$B$6:$C$25,2,FALSE),"?")))</f>
        <v/>
      </c>
    </row>
    <row r="529">
      <c r="B529" s="39" t="n"/>
      <c r="F529" s="40" t="n"/>
      <c r="H529" s="41">
        <f>IF(F529="","",IF(OR(G529="",G529='Start here'!$D$13),F529,IFERROR(F529/VLOOKUP(G529,'Rates'!$B$6:$C$25,2,FALSE),"?")))</f>
        <v/>
      </c>
    </row>
    <row r="530">
      <c r="B530" s="39" t="n"/>
      <c r="F530" s="40" t="n"/>
      <c r="H530" s="41">
        <f>IF(F530="","",IF(OR(G530="",G530='Start here'!$D$13),F530,IFERROR(F530/VLOOKUP(G530,'Rates'!$B$6:$C$25,2,FALSE),"?")))</f>
        <v/>
      </c>
    </row>
    <row r="531">
      <c r="B531" s="39" t="n"/>
      <c r="F531" s="40" t="n"/>
      <c r="H531" s="41">
        <f>IF(F531="","",IF(OR(G531="",G531='Start here'!$D$13),F531,IFERROR(F531/VLOOKUP(G531,'Rates'!$B$6:$C$25,2,FALSE),"?")))</f>
        <v/>
      </c>
    </row>
    <row r="532">
      <c r="B532" s="39" t="n"/>
      <c r="F532" s="40" t="n"/>
      <c r="H532" s="41">
        <f>IF(F532="","",IF(OR(G532="",G532='Start here'!$D$13),F532,IFERROR(F532/VLOOKUP(G532,'Rates'!$B$6:$C$25,2,FALSE),"?")))</f>
        <v/>
      </c>
    </row>
    <row r="533">
      <c r="B533" s="39" t="n"/>
      <c r="F533" s="40" t="n"/>
      <c r="H533" s="41">
        <f>IF(F533="","",IF(OR(G533="",G533='Start here'!$D$13),F533,IFERROR(F533/VLOOKUP(G533,'Rates'!$B$6:$C$25,2,FALSE),"?")))</f>
        <v/>
      </c>
    </row>
    <row r="534">
      <c r="B534" s="39" t="n"/>
      <c r="F534" s="40" t="n"/>
      <c r="H534" s="41">
        <f>IF(F534="","",IF(OR(G534="",G534='Start here'!$D$13),F534,IFERROR(F534/VLOOKUP(G534,'Rates'!$B$6:$C$25,2,FALSE),"?")))</f>
        <v/>
      </c>
    </row>
    <row r="535">
      <c r="B535" s="39" t="n"/>
      <c r="F535" s="40" t="n"/>
      <c r="H535" s="41">
        <f>IF(F535="","",IF(OR(G535="",G535='Start here'!$D$13),F535,IFERROR(F535/VLOOKUP(G535,'Rates'!$B$6:$C$25,2,FALSE),"?")))</f>
        <v/>
      </c>
    </row>
    <row r="536">
      <c r="B536" s="39" t="n"/>
      <c r="F536" s="40" t="n"/>
      <c r="H536" s="41">
        <f>IF(F536="","",IF(OR(G536="",G536='Start here'!$D$13),F536,IFERROR(F536/VLOOKUP(G536,'Rates'!$B$6:$C$25,2,FALSE),"?")))</f>
        <v/>
      </c>
    </row>
    <row r="537">
      <c r="B537" s="39" t="n"/>
      <c r="F537" s="40" t="n"/>
      <c r="H537" s="41">
        <f>IF(F537="","",IF(OR(G537="",G537='Start here'!$D$13),F537,IFERROR(F537/VLOOKUP(G537,'Rates'!$B$6:$C$25,2,FALSE),"?")))</f>
        <v/>
      </c>
    </row>
    <row r="538">
      <c r="B538" s="39" t="n"/>
      <c r="F538" s="40" t="n"/>
      <c r="H538" s="41">
        <f>IF(F538="","",IF(OR(G538="",G538='Start here'!$D$13),F538,IFERROR(F538/VLOOKUP(G538,'Rates'!$B$6:$C$25,2,FALSE),"?")))</f>
        <v/>
      </c>
    </row>
    <row r="539">
      <c r="B539" s="39" t="n"/>
      <c r="F539" s="40" t="n"/>
      <c r="H539" s="41">
        <f>IF(F539="","",IF(OR(G539="",G539='Start here'!$D$13),F539,IFERROR(F539/VLOOKUP(G539,'Rates'!$B$6:$C$25,2,FALSE),"?")))</f>
        <v/>
      </c>
    </row>
    <row r="540">
      <c r="B540" s="39" t="n"/>
      <c r="F540" s="40" t="n"/>
      <c r="H540" s="41">
        <f>IF(F540="","",IF(OR(G540="",G540='Start here'!$D$13),F540,IFERROR(F540/VLOOKUP(G540,'Rates'!$B$6:$C$25,2,FALSE),"?")))</f>
        <v/>
      </c>
    </row>
    <row r="541">
      <c r="B541" s="39" t="n"/>
      <c r="F541" s="40" t="n"/>
      <c r="H541" s="41">
        <f>IF(F541="","",IF(OR(G541="",G541='Start here'!$D$13),F541,IFERROR(F541/VLOOKUP(G541,'Rates'!$B$6:$C$25,2,FALSE),"?")))</f>
        <v/>
      </c>
    </row>
    <row r="542">
      <c r="B542" s="39" t="n"/>
      <c r="F542" s="40" t="n"/>
      <c r="H542" s="41">
        <f>IF(F542="","",IF(OR(G542="",G542='Start here'!$D$13),F542,IFERROR(F542/VLOOKUP(G542,'Rates'!$B$6:$C$25,2,FALSE),"?")))</f>
        <v/>
      </c>
    </row>
    <row r="543">
      <c r="B543" s="39" t="n"/>
      <c r="F543" s="40" t="n"/>
      <c r="H543" s="41">
        <f>IF(F543="","",IF(OR(G543="",G543='Start here'!$D$13),F543,IFERROR(F543/VLOOKUP(G543,'Rates'!$B$6:$C$25,2,FALSE),"?")))</f>
        <v/>
      </c>
    </row>
    <row r="544">
      <c r="B544" s="39" t="n"/>
      <c r="F544" s="40" t="n"/>
      <c r="H544" s="41">
        <f>IF(F544="","",IF(OR(G544="",G544='Start here'!$D$13),F544,IFERROR(F544/VLOOKUP(G544,'Rates'!$B$6:$C$25,2,FALSE),"?")))</f>
        <v/>
      </c>
    </row>
    <row r="545">
      <c r="B545" s="39" t="n"/>
      <c r="F545" s="40" t="n"/>
      <c r="H545" s="41">
        <f>IF(F545="","",IF(OR(G545="",G545='Start here'!$D$13),F545,IFERROR(F545/VLOOKUP(G545,'Rates'!$B$6:$C$25,2,FALSE),"?")))</f>
        <v/>
      </c>
    </row>
    <row r="546">
      <c r="B546" s="39" t="n"/>
      <c r="F546" s="40" t="n"/>
      <c r="H546" s="41">
        <f>IF(F546="","",IF(OR(G546="",G546='Start here'!$D$13),F546,IFERROR(F546/VLOOKUP(G546,'Rates'!$B$6:$C$25,2,FALSE),"?")))</f>
        <v/>
      </c>
    </row>
    <row r="547">
      <c r="B547" s="39" t="n"/>
      <c r="F547" s="40" t="n"/>
      <c r="H547" s="41">
        <f>IF(F547="","",IF(OR(G547="",G547='Start here'!$D$13),F547,IFERROR(F547/VLOOKUP(G547,'Rates'!$B$6:$C$25,2,FALSE),"?")))</f>
        <v/>
      </c>
    </row>
    <row r="548">
      <c r="B548" s="39" t="n"/>
      <c r="F548" s="40" t="n"/>
      <c r="H548" s="41">
        <f>IF(F548="","",IF(OR(G548="",G548='Start here'!$D$13),F548,IFERROR(F548/VLOOKUP(G548,'Rates'!$B$6:$C$25,2,FALSE),"?")))</f>
        <v/>
      </c>
    </row>
    <row r="549">
      <c r="B549" s="39" t="n"/>
      <c r="F549" s="40" t="n"/>
      <c r="H549" s="41">
        <f>IF(F549="","",IF(OR(G549="",G549='Start here'!$D$13),F549,IFERROR(F549/VLOOKUP(G549,'Rates'!$B$6:$C$25,2,FALSE),"?")))</f>
        <v/>
      </c>
    </row>
    <row r="550">
      <c r="B550" s="39" t="n"/>
      <c r="F550" s="40" t="n"/>
      <c r="H550" s="41">
        <f>IF(F550="","",IF(OR(G550="",G550='Start here'!$D$13),F550,IFERROR(F550/VLOOKUP(G550,'Rates'!$B$6:$C$25,2,FALSE),"?")))</f>
        <v/>
      </c>
    </row>
    <row r="551">
      <c r="B551" s="39" t="n"/>
      <c r="F551" s="40" t="n"/>
      <c r="H551" s="41">
        <f>IF(F551="","",IF(OR(G551="",G551='Start here'!$D$13),F551,IFERROR(F551/VLOOKUP(G551,'Rates'!$B$6:$C$25,2,FALSE),"?")))</f>
        <v/>
      </c>
    </row>
    <row r="552">
      <c r="B552" s="39" t="n"/>
      <c r="F552" s="40" t="n"/>
      <c r="H552" s="41">
        <f>IF(F552="","",IF(OR(G552="",G552='Start here'!$D$13),F552,IFERROR(F552/VLOOKUP(G552,'Rates'!$B$6:$C$25,2,FALSE),"?")))</f>
        <v/>
      </c>
    </row>
    <row r="553">
      <c r="B553" s="39" t="n"/>
      <c r="F553" s="40" t="n"/>
      <c r="H553" s="41">
        <f>IF(F553="","",IF(OR(G553="",G553='Start here'!$D$13),F553,IFERROR(F553/VLOOKUP(G553,'Rates'!$B$6:$C$25,2,FALSE),"?")))</f>
        <v/>
      </c>
    </row>
    <row r="554">
      <c r="B554" s="39" t="n"/>
      <c r="F554" s="40" t="n"/>
      <c r="H554" s="41">
        <f>IF(F554="","",IF(OR(G554="",G554='Start here'!$D$13),F554,IFERROR(F554/VLOOKUP(G554,'Rates'!$B$6:$C$25,2,FALSE),"?")))</f>
        <v/>
      </c>
    </row>
    <row r="555">
      <c r="B555" s="39" t="n"/>
      <c r="F555" s="40" t="n"/>
      <c r="H555" s="41">
        <f>IF(F555="","",IF(OR(G555="",G555='Start here'!$D$13),F555,IFERROR(F555/VLOOKUP(G555,'Rates'!$B$6:$C$25,2,FALSE),"?")))</f>
        <v/>
      </c>
    </row>
    <row r="556">
      <c r="B556" s="39" t="n"/>
      <c r="F556" s="40" t="n"/>
      <c r="H556" s="41">
        <f>IF(F556="","",IF(OR(G556="",G556='Start here'!$D$13),F556,IFERROR(F556/VLOOKUP(G556,'Rates'!$B$6:$C$25,2,FALSE),"?")))</f>
        <v/>
      </c>
    </row>
    <row r="557">
      <c r="B557" s="39" t="n"/>
      <c r="F557" s="40" t="n"/>
      <c r="H557" s="41">
        <f>IF(F557="","",IF(OR(G557="",G557='Start here'!$D$13),F557,IFERROR(F557/VLOOKUP(G557,'Rates'!$B$6:$C$25,2,FALSE),"?")))</f>
        <v/>
      </c>
    </row>
    <row r="558">
      <c r="B558" s="39" t="n"/>
      <c r="F558" s="40" t="n"/>
      <c r="H558" s="41">
        <f>IF(F558="","",IF(OR(G558="",G558='Start here'!$D$13),F558,IFERROR(F558/VLOOKUP(G558,'Rates'!$B$6:$C$25,2,FALSE),"?")))</f>
        <v/>
      </c>
    </row>
    <row r="559">
      <c r="B559" s="39" t="n"/>
      <c r="F559" s="40" t="n"/>
      <c r="H559" s="41">
        <f>IF(F559="","",IF(OR(G559="",G559='Start here'!$D$13),F559,IFERROR(F559/VLOOKUP(G559,'Rates'!$B$6:$C$25,2,FALSE),"?")))</f>
        <v/>
      </c>
    </row>
    <row r="560">
      <c r="B560" s="39" t="n"/>
      <c r="F560" s="40" t="n"/>
      <c r="H560" s="41">
        <f>IF(F560="","",IF(OR(G560="",G560='Start here'!$D$13),F560,IFERROR(F560/VLOOKUP(G560,'Rates'!$B$6:$C$25,2,FALSE),"?")))</f>
        <v/>
      </c>
    </row>
    <row r="561">
      <c r="B561" s="39" t="n"/>
      <c r="F561" s="40" t="n"/>
      <c r="H561" s="41">
        <f>IF(F561="","",IF(OR(G561="",G561='Start here'!$D$13),F561,IFERROR(F561/VLOOKUP(G561,'Rates'!$B$6:$C$25,2,FALSE),"?")))</f>
        <v/>
      </c>
    </row>
    <row r="562">
      <c r="B562" s="39" t="n"/>
      <c r="F562" s="40" t="n"/>
      <c r="H562" s="41">
        <f>IF(F562="","",IF(OR(G562="",G562='Start here'!$D$13),F562,IFERROR(F562/VLOOKUP(G562,'Rates'!$B$6:$C$25,2,FALSE),"?")))</f>
        <v/>
      </c>
    </row>
    <row r="563">
      <c r="B563" s="39" t="n"/>
      <c r="F563" s="40" t="n"/>
      <c r="H563" s="41">
        <f>IF(F563="","",IF(OR(G563="",G563='Start here'!$D$13),F563,IFERROR(F563/VLOOKUP(G563,'Rates'!$B$6:$C$25,2,FALSE),"?")))</f>
        <v/>
      </c>
    </row>
    <row r="564">
      <c r="B564" s="39" t="n"/>
      <c r="F564" s="40" t="n"/>
      <c r="H564" s="41">
        <f>IF(F564="","",IF(OR(G564="",G564='Start here'!$D$13),F564,IFERROR(F564/VLOOKUP(G564,'Rates'!$B$6:$C$25,2,FALSE),"?")))</f>
        <v/>
      </c>
    </row>
    <row r="565">
      <c r="B565" s="39" t="n"/>
      <c r="F565" s="40" t="n"/>
      <c r="H565" s="41">
        <f>IF(F565="","",IF(OR(G565="",G565='Start here'!$D$13),F565,IFERROR(F565/VLOOKUP(G565,'Rates'!$B$6:$C$25,2,FALSE),"?")))</f>
        <v/>
      </c>
    </row>
    <row r="566">
      <c r="B566" s="39" t="n"/>
      <c r="F566" s="40" t="n"/>
      <c r="H566" s="41">
        <f>IF(F566="","",IF(OR(G566="",G566='Start here'!$D$13),F566,IFERROR(F566/VLOOKUP(G566,'Rates'!$B$6:$C$25,2,FALSE),"?")))</f>
        <v/>
      </c>
    </row>
    <row r="567">
      <c r="B567" s="39" t="n"/>
      <c r="F567" s="40" t="n"/>
      <c r="H567" s="41">
        <f>IF(F567="","",IF(OR(G567="",G567='Start here'!$D$13),F567,IFERROR(F567/VLOOKUP(G567,'Rates'!$B$6:$C$25,2,FALSE),"?")))</f>
        <v/>
      </c>
    </row>
    <row r="568">
      <c r="B568" s="39" t="n"/>
      <c r="F568" s="40" t="n"/>
      <c r="H568" s="41">
        <f>IF(F568="","",IF(OR(G568="",G568='Start here'!$D$13),F568,IFERROR(F568/VLOOKUP(G568,'Rates'!$B$6:$C$25,2,FALSE),"?")))</f>
        <v/>
      </c>
    </row>
    <row r="569">
      <c r="B569" s="39" t="n"/>
      <c r="F569" s="40" t="n"/>
      <c r="H569" s="41">
        <f>IF(F569="","",IF(OR(G569="",G569='Start here'!$D$13),F569,IFERROR(F569/VLOOKUP(G569,'Rates'!$B$6:$C$25,2,FALSE),"?")))</f>
        <v/>
      </c>
    </row>
    <row r="570">
      <c r="B570" s="39" t="n"/>
      <c r="F570" s="40" t="n"/>
      <c r="H570" s="41">
        <f>IF(F570="","",IF(OR(G570="",G570='Start here'!$D$13),F570,IFERROR(F570/VLOOKUP(G570,'Rates'!$B$6:$C$25,2,FALSE),"?")))</f>
        <v/>
      </c>
    </row>
    <row r="571">
      <c r="B571" s="39" t="n"/>
      <c r="F571" s="40" t="n"/>
      <c r="H571" s="41">
        <f>IF(F571="","",IF(OR(G571="",G571='Start here'!$D$13),F571,IFERROR(F571/VLOOKUP(G571,'Rates'!$B$6:$C$25,2,FALSE),"?")))</f>
        <v/>
      </c>
    </row>
    <row r="572">
      <c r="B572" s="39" t="n"/>
      <c r="F572" s="40" t="n"/>
      <c r="H572" s="41">
        <f>IF(F572="","",IF(OR(G572="",G572='Start here'!$D$13),F572,IFERROR(F572/VLOOKUP(G572,'Rates'!$B$6:$C$25,2,FALSE),"?")))</f>
        <v/>
      </c>
    </row>
    <row r="573">
      <c r="B573" s="39" t="n"/>
      <c r="F573" s="40" t="n"/>
      <c r="H573" s="41">
        <f>IF(F573="","",IF(OR(G573="",G573='Start here'!$D$13),F573,IFERROR(F573/VLOOKUP(G573,'Rates'!$B$6:$C$25,2,FALSE),"?")))</f>
        <v/>
      </c>
    </row>
    <row r="574">
      <c r="B574" s="39" t="n"/>
      <c r="F574" s="40" t="n"/>
      <c r="H574" s="41">
        <f>IF(F574="","",IF(OR(G574="",G574='Start here'!$D$13),F574,IFERROR(F574/VLOOKUP(G574,'Rates'!$B$6:$C$25,2,FALSE),"?")))</f>
        <v/>
      </c>
    </row>
    <row r="575">
      <c r="B575" s="39" t="n"/>
      <c r="F575" s="40" t="n"/>
      <c r="H575" s="41">
        <f>IF(F575="","",IF(OR(G575="",G575='Start here'!$D$13),F575,IFERROR(F575/VLOOKUP(G575,'Rates'!$B$6:$C$25,2,FALSE),"?")))</f>
        <v/>
      </c>
    </row>
    <row r="576">
      <c r="B576" s="39" t="n"/>
      <c r="F576" s="40" t="n"/>
      <c r="H576" s="41">
        <f>IF(F576="","",IF(OR(G576="",G576='Start here'!$D$13),F576,IFERROR(F576/VLOOKUP(G576,'Rates'!$B$6:$C$25,2,FALSE),"?")))</f>
        <v/>
      </c>
    </row>
    <row r="577">
      <c r="B577" s="39" t="n"/>
      <c r="F577" s="40" t="n"/>
      <c r="H577" s="41">
        <f>IF(F577="","",IF(OR(G577="",G577='Start here'!$D$13),F577,IFERROR(F577/VLOOKUP(G577,'Rates'!$B$6:$C$25,2,FALSE),"?")))</f>
        <v/>
      </c>
    </row>
    <row r="578">
      <c r="B578" s="39" t="n"/>
      <c r="F578" s="40" t="n"/>
      <c r="H578" s="41">
        <f>IF(F578="","",IF(OR(G578="",G578='Start here'!$D$13),F578,IFERROR(F578/VLOOKUP(G578,'Rates'!$B$6:$C$25,2,FALSE),"?")))</f>
        <v/>
      </c>
    </row>
    <row r="579">
      <c r="B579" s="39" t="n"/>
      <c r="F579" s="40" t="n"/>
      <c r="H579" s="41">
        <f>IF(F579="","",IF(OR(G579="",G579='Start here'!$D$13),F579,IFERROR(F579/VLOOKUP(G579,'Rates'!$B$6:$C$25,2,FALSE),"?")))</f>
        <v/>
      </c>
    </row>
    <row r="580">
      <c r="B580" s="39" t="n"/>
      <c r="F580" s="40" t="n"/>
      <c r="H580" s="41">
        <f>IF(F580="","",IF(OR(G580="",G580='Start here'!$D$13),F580,IFERROR(F580/VLOOKUP(G580,'Rates'!$B$6:$C$25,2,FALSE),"?")))</f>
        <v/>
      </c>
    </row>
    <row r="581">
      <c r="B581" s="39" t="n"/>
      <c r="F581" s="40" t="n"/>
      <c r="H581" s="41">
        <f>IF(F581="","",IF(OR(G581="",G581='Start here'!$D$13),F581,IFERROR(F581/VLOOKUP(G581,'Rates'!$B$6:$C$25,2,FALSE),"?")))</f>
        <v/>
      </c>
    </row>
    <row r="582">
      <c r="B582" s="39" t="n"/>
      <c r="F582" s="40" t="n"/>
      <c r="H582" s="41">
        <f>IF(F582="","",IF(OR(G582="",G582='Start here'!$D$13),F582,IFERROR(F582/VLOOKUP(G582,'Rates'!$B$6:$C$25,2,FALSE),"?")))</f>
        <v/>
      </c>
    </row>
    <row r="583">
      <c r="B583" s="39" t="n"/>
      <c r="F583" s="40" t="n"/>
      <c r="H583" s="41">
        <f>IF(F583="","",IF(OR(G583="",G583='Start here'!$D$13),F583,IFERROR(F583/VLOOKUP(G583,'Rates'!$B$6:$C$25,2,FALSE),"?")))</f>
        <v/>
      </c>
    </row>
    <row r="584">
      <c r="B584" s="39" t="n"/>
      <c r="F584" s="40" t="n"/>
      <c r="H584" s="41">
        <f>IF(F584="","",IF(OR(G584="",G584='Start here'!$D$13),F584,IFERROR(F584/VLOOKUP(G584,'Rates'!$B$6:$C$25,2,FALSE),"?")))</f>
        <v/>
      </c>
    </row>
    <row r="585">
      <c r="B585" s="39" t="n"/>
      <c r="F585" s="40" t="n"/>
      <c r="H585" s="41">
        <f>IF(F585="","",IF(OR(G585="",G585='Start here'!$D$13),F585,IFERROR(F585/VLOOKUP(G585,'Rates'!$B$6:$C$25,2,FALSE),"?")))</f>
        <v/>
      </c>
    </row>
    <row r="586">
      <c r="B586" s="39" t="n"/>
      <c r="F586" s="40" t="n"/>
      <c r="H586" s="41">
        <f>IF(F586="","",IF(OR(G586="",G586='Start here'!$D$13),F586,IFERROR(F586/VLOOKUP(G586,'Rates'!$B$6:$C$25,2,FALSE),"?")))</f>
        <v/>
      </c>
    </row>
    <row r="587">
      <c r="B587" s="39" t="n"/>
      <c r="F587" s="40" t="n"/>
      <c r="H587" s="41">
        <f>IF(F587="","",IF(OR(G587="",G587='Start here'!$D$13),F587,IFERROR(F587/VLOOKUP(G587,'Rates'!$B$6:$C$25,2,FALSE),"?")))</f>
        <v/>
      </c>
    </row>
    <row r="588">
      <c r="B588" s="39" t="n"/>
      <c r="F588" s="40" t="n"/>
      <c r="H588" s="41">
        <f>IF(F588="","",IF(OR(G588="",G588='Start here'!$D$13),F588,IFERROR(F588/VLOOKUP(G588,'Rates'!$B$6:$C$25,2,FALSE),"?")))</f>
        <v/>
      </c>
    </row>
    <row r="589">
      <c r="B589" s="39" t="n"/>
      <c r="F589" s="40" t="n"/>
      <c r="H589" s="41">
        <f>IF(F589="","",IF(OR(G589="",G589='Start here'!$D$13),F589,IFERROR(F589/VLOOKUP(G589,'Rates'!$B$6:$C$25,2,FALSE),"?")))</f>
        <v/>
      </c>
    </row>
    <row r="590">
      <c r="B590" s="39" t="n"/>
      <c r="F590" s="40" t="n"/>
      <c r="H590" s="41">
        <f>IF(F590="","",IF(OR(G590="",G590='Start here'!$D$13),F590,IFERROR(F590/VLOOKUP(G590,'Rates'!$B$6:$C$25,2,FALSE),"?")))</f>
        <v/>
      </c>
    </row>
    <row r="591">
      <c r="B591" s="39" t="n"/>
      <c r="F591" s="40" t="n"/>
      <c r="H591" s="41">
        <f>IF(F591="","",IF(OR(G591="",G591='Start here'!$D$13),F591,IFERROR(F591/VLOOKUP(G591,'Rates'!$B$6:$C$25,2,FALSE),"?")))</f>
        <v/>
      </c>
    </row>
    <row r="592">
      <c r="B592" s="39" t="n"/>
      <c r="F592" s="40" t="n"/>
      <c r="H592" s="41">
        <f>IF(F592="","",IF(OR(G592="",G592='Start here'!$D$13),F592,IFERROR(F592/VLOOKUP(G592,'Rates'!$B$6:$C$25,2,FALSE),"?")))</f>
        <v/>
      </c>
    </row>
    <row r="593">
      <c r="B593" s="39" t="n"/>
      <c r="F593" s="40" t="n"/>
      <c r="H593" s="41">
        <f>IF(F593="","",IF(OR(G593="",G593='Start here'!$D$13),F593,IFERROR(F593/VLOOKUP(G593,'Rates'!$B$6:$C$25,2,FALSE),"?")))</f>
        <v/>
      </c>
    </row>
    <row r="594">
      <c r="B594" s="39" t="n"/>
      <c r="F594" s="40" t="n"/>
      <c r="H594" s="41">
        <f>IF(F594="","",IF(OR(G594="",G594='Start here'!$D$13),F594,IFERROR(F594/VLOOKUP(G594,'Rates'!$B$6:$C$25,2,FALSE),"?")))</f>
        <v/>
      </c>
    </row>
    <row r="595">
      <c r="B595" s="39" t="n"/>
      <c r="F595" s="40" t="n"/>
      <c r="H595" s="41">
        <f>IF(F595="","",IF(OR(G595="",G595='Start here'!$D$13),F595,IFERROR(F595/VLOOKUP(G595,'Rates'!$B$6:$C$25,2,FALSE),"?")))</f>
        <v/>
      </c>
    </row>
    <row r="596">
      <c r="B596" s="39" t="n"/>
      <c r="F596" s="40" t="n"/>
      <c r="H596" s="41">
        <f>IF(F596="","",IF(OR(G596="",G596='Start here'!$D$13),F596,IFERROR(F596/VLOOKUP(G596,'Rates'!$B$6:$C$25,2,FALSE),"?")))</f>
        <v/>
      </c>
    </row>
    <row r="597">
      <c r="B597" s="39" t="n"/>
      <c r="F597" s="40" t="n"/>
      <c r="H597" s="41">
        <f>IF(F597="","",IF(OR(G597="",G597='Start here'!$D$13),F597,IFERROR(F597/VLOOKUP(G597,'Rates'!$B$6:$C$25,2,FALSE),"?")))</f>
        <v/>
      </c>
    </row>
    <row r="598">
      <c r="B598" s="39" t="n"/>
      <c r="F598" s="40" t="n"/>
      <c r="H598" s="41">
        <f>IF(F598="","",IF(OR(G598="",G598='Start here'!$D$13),F598,IFERROR(F598/VLOOKUP(G598,'Rates'!$B$6:$C$25,2,FALSE),"?")))</f>
        <v/>
      </c>
    </row>
    <row r="599">
      <c r="B599" s="39" t="n"/>
      <c r="F599" s="40" t="n"/>
      <c r="H599" s="41">
        <f>IF(F599="","",IF(OR(G599="",G599='Start here'!$D$13),F599,IFERROR(F599/VLOOKUP(G599,'Rates'!$B$6:$C$25,2,FALSE),"?")))</f>
        <v/>
      </c>
    </row>
    <row r="600">
      <c r="B600" s="39" t="n"/>
      <c r="F600" s="40" t="n"/>
      <c r="H600" s="41">
        <f>IF(F600="","",IF(OR(G600="",G600='Start here'!$D$13),F600,IFERROR(F600/VLOOKUP(G600,'Rates'!$B$6:$C$25,2,FALSE),"?")))</f>
        <v/>
      </c>
    </row>
    <row r="601">
      <c r="B601" s="39" t="n"/>
      <c r="F601" s="40" t="n"/>
      <c r="H601" s="41">
        <f>IF(F601="","",IF(OR(G601="",G601='Start here'!$D$13),F601,IFERROR(F601/VLOOKUP(G601,'Rates'!$B$6:$C$25,2,FALSE),"?")))</f>
        <v/>
      </c>
    </row>
    <row r="602">
      <c r="B602" s="39" t="n"/>
      <c r="F602" s="40" t="n"/>
      <c r="H602" s="41">
        <f>IF(F602="","",IF(OR(G602="",G602='Start here'!$D$13),F602,IFERROR(F602/VLOOKUP(G602,'Rates'!$B$6:$C$25,2,FALSE),"?")))</f>
        <v/>
      </c>
    </row>
    <row r="603">
      <c r="B603" s="39" t="n"/>
      <c r="F603" s="40" t="n"/>
      <c r="H603" s="41">
        <f>IF(F603="","",IF(OR(G603="",G603='Start here'!$D$13),F603,IFERROR(F603/VLOOKUP(G603,'Rates'!$B$6:$C$25,2,FALSE),"?")))</f>
        <v/>
      </c>
    </row>
    <row r="604">
      <c r="B604" s="39" t="n"/>
      <c r="F604" s="40" t="n"/>
      <c r="H604" s="41">
        <f>IF(F604="","",IF(OR(G604="",G604='Start here'!$D$13),F604,IFERROR(F604/VLOOKUP(G604,'Rates'!$B$6:$C$25,2,FALSE),"?")))</f>
        <v/>
      </c>
    </row>
    <row r="605">
      <c r="B605" s="39" t="n"/>
      <c r="F605" s="40" t="n"/>
      <c r="H605" s="41">
        <f>IF(F605="","",IF(OR(G605="",G605='Start here'!$D$13),F605,IFERROR(F605/VLOOKUP(G605,'Rates'!$B$6:$C$25,2,FALSE),"?")))</f>
        <v/>
      </c>
    </row>
    <row r="606">
      <c r="B606" s="39" t="n"/>
      <c r="F606" s="40" t="n"/>
      <c r="H606" s="41">
        <f>IF(F606="","",IF(OR(G606="",G606='Start here'!$D$13),F606,IFERROR(F606/VLOOKUP(G606,'Rates'!$B$6:$C$25,2,FALSE),"?")))</f>
        <v/>
      </c>
    </row>
    <row r="607">
      <c r="B607" s="39" t="n"/>
      <c r="F607" s="40" t="n"/>
      <c r="H607" s="41">
        <f>IF(F607="","",IF(OR(G607="",G607='Start here'!$D$13),F607,IFERROR(F607/VLOOKUP(G607,'Rates'!$B$6:$C$25,2,FALSE),"?")))</f>
        <v/>
      </c>
    </row>
    <row r="608">
      <c r="B608" s="39" t="n"/>
      <c r="F608" s="40" t="n"/>
      <c r="H608" s="41">
        <f>IF(F608="","",IF(OR(G608="",G608='Start here'!$D$13),F608,IFERROR(F608/VLOOKUP(G608,'Rates'!$B$6:$C$25,2,FALSE),"?")))</f>
        <v/>
      </c>
    </row>
    <row r="609">
      <c r="B609" s="39" t="n"/>
      <c r="F609" s="40" t="n"/>
      <c r="H609" s="41">
        <f>IF(F609="","",IF(OR(G609="",G609='Start here'!$D$13),F609,IFERROR(F609/VLOOKUP(G609,'Rates'!$B$6:$C$25,2,FALSE),"?")))</f>
        <v/>
      </c>
    </row>
    <row r="610">
      <c r="B610" s="39" t="n"/>
      <c r="F610" s="40" t="n"/>
      <c r="H610" s="41">
        <f>IF(F610="","",IF(OR(G610="",G610='Start here'!$D$13),F610,IFERROR(F610/VLOOKUP(G610,'Rates'!$B$6:$C$25,2,FALSE),"?")))</f>
        <v/>
      </c>
    </row>
    <row r="611">
      <c r="B611" s="39" t="n"/>
      <c r="F611" s="40" t="n"/>
      <c r="H611" s="41">
        <f>IF(F611="","",IF(OR(G611="",G611='Start here'!$D$13),F611,IFERROR(F611/VLOOKUP(G611,'Rates'!$B$6:$C$25,2,FALSE),"?")))</f>
        <v/>
      </c>
    </row>
    <row r="612">
      <c r="B612" s="39" t="n"/>
      <c r="F612" s="40" t="n"/>
      <c r="H612" s="41">
        <f>IF(F612="","",IF(OR(G612="",G612='Start here'!$D$13),F612,IFERROR(F612/VLOOKUP(G612,'Rates'!$B$6:$C$25,2,FALSE),"?")))</f>
        <v/>
      </c>
    </row>
    <row r="613">
      <c r="B613" s="39" t="n"/>
      <c r="F613" s="40" t="n"/>
      <c r="H613" s="41">
        <f>IF(F613="","",IF(OR(G613="",G613='Start here'!$D$13),F613,IFERROR(F613/VLOOKUP(G613,'Rates'!$B$6:$C$25,2,FALSE),"?")))</f>
        <v/>
      </c>
    </row>
    <row r="614">
      <c r="B614" s="39" t="n"/>
      <c r="F614" s="40" t="n"/>
      <c r="H614" s="41">
        <f>IF(F614="","",IF(OR(G614="",G614='Start here'!$D$13),F614,IFERROR(F614/VLOOKUP(G614,'Rates'!$B$6:$C$25,2,FALSE),"?")))</f>
        <v/>
      </c>
    </row>
    <row r="615">
      <c r="B615" s="39" t="n"/>
      <c r="F615" s="40" t="n"/>
      <c r="H615" s="41">
        <f>IF(F615="","",IF(OR(G615="",G615='Start here'!$D$13),F615,IFERROR(F615/VLOOKUP(G615,'Rates'!$B$6:$C$25,2,FALSE),"?")))</f>
        <v/>
      </c>
    </row>
    <row r="616">
      <c r="B616" s="39" t="n"/>
      <c r="F616" s="40" t="n"/>
      <c r="H616" s="41">
        <f>IF(F616="","",IF(OR(G616="",G616='Start here'!$D$13),F616,IFERROR(F616/VLOOKUP(G616,'Rates'!$B$6:$C$25,2,FALSE),"?")))</f>
        <v/>
      </c>
    </row>
    <row r="617">
      <c r="B617" s="39" t="n"/>
      <c r="F617" s="40" t="n"/>
      <c r="H617" s="41">
        <f>IF(F617="","",IF(OR(G617="",G617='Start here'!$D$13),F617,IFERROR(F617/VLOOKUP(G617,'Rates'!$B$6:$C$25,2,FALSE),"?")))</f>
        <v/>
      </c>
    </row>
    <row r="618">
      <c r="B618" s="39" t="n"/>
      <c r="F618" s="40" t="n"/>
      <c r="H618" s="41">
        <f>IF(F618="","",IF(OR(G618="",G618='Start here'!$D$13),F618,IFERROR(F618/VLOOKUP(G618,'Rates'!$B$6:$C$25,2,FALSE),"?")))</f>
        <v/>
      </c>
    </row>
    <row r="619">
      <c r="B619" s="39" t="n"/>
      <c r="F619" s="40" t="n"/>
      <c r="H619" s="41">
        <f>IF(F619="","",IF(OR(G619="",G619='Start here'!$D$13),F619,IFERROR(F619/VLOOKUP(G619,'Rates'!$B$6:$C$25,2,FALSE),"?")))</f>
        <v/>
      </c>
    </row>
    <row r="620">
      <c r="B620" s="39" t="n"/>
      <c r="F620" s="40" t="n"/>
      <c r="H620" s="41">
        <f>IF(F620="","",IF(OR(G620="",G620='Start here'!$D$13),F620,IFERROR(F620/VLOOKUP(G620,'Rates'!$B$6:$C$25,2,FALSE),"?")))</f>
        <v/>
      </c>
    </row>
    <row r="621">
      <c r="B621" s="39" t="n"/>
      <c r="F621" s="40" t="n"/>
      <c r="H621" s="41">
        <f>IF(F621="","",IF(OR(G621="",G621='Start here'!$D$13),F621,IFERROR(F621/VLOOKUP(G621,'Rates'!$B$6:$C$25,2,FALSE),"?")))</f>
        <v/>
      </c>
    </row>
    <row r="622">
      <c r="B622" s="39" t="n"/>
      <c r="F622" s="40" t="n"/>
      <c r="H622" s="41">
        <f>IF(F622="","",IF(OR(G622="",G622='Start here'!$D$13),F622,IFERROR(F622/VLOOKUP(G622,'Rates'!$B$6:$C$25,2,FALSE),"?")))</f>
        <v/>
      </c>
    </row>
    <row r="623">
      <c r="B623" s="39" t="n"/>
      <c r="F623" s="40" t="n"/>
      <c r="H623" s="41">
        <f>IF(F623="","",IF(OR(G623="",G623='Start here'!$D$13),F623,IFERROR(F623/VLOOKUP(G623,'Rates'!$B$6:$C$25,2,FALSE),"?")))</f>
        <v/>
      </c>
    </row>
    <row r="624">
      <c r="B624" s="39" t="n"/>
      <c r="F624" s="40" t="n"/>
      <c r="H624" s="41">
        <f>IF(F624="","",IF(OR(G624="",G624='Start here'!$D$13),F624,IFERROR(F624/VLOOKUP(G624,'Rates'!$B$6:$C$25,2,FALSE),"?")))</f>
        <v/>
      </c>
    </row>
    <row r="625">
      <c r="B625" s="39" t="n"/>
      <c r="F625" s="40" t="n"/>
      <c r="H625" s="41">
        <f>IF(F625="","",IF(OR(G625="",G625='Start here'!$D$13),F625,IFERROR(F625/VLOOKUP(G625,'Rates'!$B$6:$C$25,2,FALSE),"?")))</f>
        <v/>
      </c>
    </row>
    <row r="626">
      <c r="B626" s="39" t="n"/>
      <c r="F626" s="40" t="n"/>
      <c r="H626" s="41">
        <f>IF(F626="","",IF(OR(G626="",G626='Start here'!$D$13),F626,IFERROR(F626/VLOOKUP(G626,'Rates'!$B$6:$C$25,2,FALSE),"?")))</f>
        <v/>
      </c>
    </row>
    <row r="627">
      <c r="B627" s="39" t="n"/>
      <c r="F627" s="40" t="n"/>
      <c r="H627" s="41">
        <f>IF(F627="","",IF(OR(G627="",G627='Start here'!$D$13),F627,IFERROR(F627/VLOOKUP(G627,'Rates'!$B$6:$C$25,2,FALSE),"?")))</f>
        <v/>
      </c>
    </row>
    <row r="628">
      <c r="B628" s="39" t="n"/>
      <c r="F628" s="40" t="n"/>
      <c r="H628" s="41">
        <f>IF(F628="","",IF(OR(G628="",G628='Start here'!$D$13),F628,IFERROR(F628/VLOOKUP(G628,'Rates'!$B$6:$C$25,2,FALSE),"?")))</f>
        <v/>
      </c>
    </row>
    <row r="629">
      <c r="B629" s="39" t="n"/>
      <c r="F629" s="40" t="n"/>
      <c r="H629" s="41">
        <f>IF(F629="","",IF(OR(G629="",G629='Start here'!$D$13),F629,IFERROR(F629/VLOOKUP(G629,'Rates'!$B$6:$C$25,2,FALSE),"?")))</f>
        <v/>
      </c>
    </row>
    <row r="630">
      <c r="B630" s="39" t="n"/>
      <c r="F630" s="40" t="n"/>
      <c r="H630" s="41">
        <f>IF(F630="","",IF(OR(G630="",G630='Start here'!$D$13),F630,IFERROR(F630/VLOOKUP(G630,'Rates'!$B$6:$C$25,2,FALSE),"?")))</f>
        <v/>
      </c>
    </row>
    <row r="631">
      <c r="B631" s="39" t="n"/>
      <c r="F631" s="40" t="n"/>
      <c r="H631" s="41">
        <f>IF(F631="","",IF(OR(G631="",G631='Start here'!$D$13),F631,IFERROR(F631/VLOOKUP(G631,'Rates'!$B$6:$C$25,2,FALSE),"?")))</f>
        <v/>
      </c>
    </row>
    <row r="632">
      <c r="B632" s="39" t="n"/>
      <c r="F632" s="40" t="n"/>
      <c r="H632" s="41">
        <f>IF(F632="","",IF(OR(G632="",G632='Start here'!$D$13),F632,IFERROR(F632/VLOOKUP(G632,'Rates'!$B$6:$C$25,2,FALSE),"?")))</f>
        <v/>
      </c>
    </row>
    <row r="633">
      <c r="B633" s="39" t="n"/>
      <c r="F633" s="40" t="n"/>
      <c r="H633" s="41">
        <f>IF(F633="","",IF(OR(G633="",G633='Start here'!$D$13),F633,IFERROR(F633/VLOOKUP(G633,'Rates'!$B$6:$C$25,2,FALSE),"?")))</f>
        <v/>
      </c>
    </row>
    <row r="634">
      <c r="B634" s="39" t="n"/>
      <c r="F634" s="40" t="n"/>
      <c r="H634" s="41">
        <f>IF(F634="","",IF(OR(G634="",G634='Start here'!$D$13),F634,IFERROR(F634/VLOOKUP(G634,'Rates'!$B$6:$C$25,2,FALSE),"?")))</f>
        <v/>
      </c>
    </row>
    <row r="635">
      <c r="B635" s="39" t="n"/>
      <c r="F635" s="40" t="n"/>
      <c r="H635" s="41">
        <f>IF(F635="","",IF(OR(G635="",G635='Start here'!$D$13),F635,IFERROR(F635/VLOOKUP(G635,'Rates'!$B$6:$C$25,2,FALSE),"?")))</f>
        <v/>
      </c>
    </row>
    <row r="636">
      <c r="B636" s="39" t="n"/>
      <c r="F636" s="40" t="n"/>
      <c r="H636" s="41">
        <f>IF(F636="","",IF(OR(G636="",G636='Start here'!$D$13),F636,IFERROR(F636/VLOOKUP(G636,'Rates'!$B$6:$C$25,2,FALSE),"?")))</f>
        <v/>
      </c>
    </row>
    <row r="637">
      <c r="B637" s="39" t="n"/>
      <c r="F637" s="40" t="n"/>
      <c r="H637" s="41">
        <f>IF(F637="","",IF(OR(G637="",G637='Start here'!$D$13),F637,IFERROR(F637/VLOOKUP(G637,'Rates'!$B$6:$C$25,2,FALSE),"?")))</f>
        <v/>
      </c>
    </row>
    <row r="638">
      <c r="B638" s="39" t="n"/>
      <c r="F638" s="40" t="n"/>
      <c r="H638" s="41">
        <f>IF(F638="","",IF(OR(G638="",G638='Start here'!$D$13),F638,IFERROR(F638/VLOOKUP(G638,'Rates'!$B$6:$C$25,2,FALSE),"?")))</f>
        <v/>
      </c>
    </row>
    <row r="639">
      <c r="B639" s="39" t="n"/>
      <c r="F639" s="40" t="n"/>
      <c r="H639" s="41">
        <f>IF(F639="","",IF(OR(G639="",G639='Start here'!$D$13),F639,IFERROR(F639/VLOOKUP(G639,'Rates'!$B$6:$C$25,2,FALSE),"?")))</f>
        <v/>
      </c>
    </row>
    <row r="640">
      <c r="B640" s="39" t="n"/>
      <c r="F640" s="40" t="n"/>
      <c r="H640" s="41">
        <f>IF(F640="","",IF(OR(G640="",G640='Start here'!$D$13),F640,IFERROR(F640/VLOOKUP(G640,'Rates'!$B$6:$C$25,2,FALSE),"?")))</f>
        <v/>
      </c>
    </row>
    <row r="641">
      <c r="B641" s="39" t="n"/>
      <c r="F641" s="40" t="n"/>
      <c r="H641" s="41">
        <f>IF(F641="","",IF(OR(G641="",G641='Start here'!$D$13),F641,IFERROR(F641/VLOOKUP(G641,'Rates'!$B$6:$C$25,2,FALSE),"?")))</f>
        <v/>
      </c>
    </row>
    <row r="642">
      <c r="B642" s="39" t="n"/>
      <c r="F642" s="40" t="n"/>
      <c r="H642" s="41">
        <f>IF(F642="","",IF(OR(G642="",G642='Start here'!$D$13),F642,IFERROR(F642/VLOOKUP(G642,'Rates'!$B$6:$C$25,2,FALSE),"?")))</f>
        <v/>
      </c>
    </row>
    <row r="643">
      <c r="B643" s="39" t="n"/>
      <c r="F643" s="40" t="n"/>
      <c r="H643" s="41">
        <f>IF(F643="","",IF(OR(G643="",G643='Start here'!$D$13),F643,IFERROR(F643/VLOOKUP(G643,'Rates'!$B$6:$C$25,2,FALSE),"?")))</f>
        <v/>
      </c>
    </row>
    <row r="644">
      <c r="B644" s="39" t="n"/>
      <c r="F644" s="40" t="n"/>
      <c r="H644" s="41">
        <f>IF(F644="","",IF(OR(G644="",G644='Start here'!$D$13),F644,IFERROR(F644/VLOOKUP(G644,'Rates'!$B$6:$C$25,2,FALSE),"?")))</f>
        <v/>
      </c>
    </row>
    <row r="645">
      <c r="B645" s="39" t="n"/>
      <c r="F645" s="40" t="n"/>
      <c r="H645" s="41">
        <f>IF(F645="","",IF(OR(G645="",G645='Start here'!$D$13),F645,IFERROR(F645/VLOOKUP(G645,'Rates'!$B$6:$C$25,2,FALSE),"?")))</f>
        <v/>
      </c>
    </row>
    <row r="646">
      <c r="B646" s="39" t="n"/>
      <c r="F646" s="40" t="n"/>
      <c r="H646" s="41">
        <f>IF(F646="","",IF(OR(G646="",G646='Start here'!$D$13),F646,IFERROR(F646/VLOOKUP(G646,'Rates'!$B$6:$C$25,2,FALSE),"?")))</f>
        <v/>
      </c>
    </row>
    <row r="647">
      <c r="B647" s="39" t="n"/>
      <c r="F647" s="40" t="n"/>
      <c r="H647" s="41">
        <f>IF(F647="","",IF(OR(G647="",G647='Start here'!$D$13),F647,IFERROR(F647/VLOOKUP(G647,'Rates'!$B$6:$C$25,2,FALSE),"?")))</f>
        <v/>
      </c>
    </row>
    <row r="648">
      <c r="B648" s="39" t="n"/>
      <c r="F648" s="40" t="n"/>
      <c r="H648" s="41">
        <f>IF(F648="","",IF(OR(G648="",G648='Start here'!$D$13),F648,IFERROR(F648/VLOOKUP(G648,'Rates'!$B$6:$C$25,2,FALSE),"?")))</f>
        <v/>
      </c>
    </row>
    <row r="649">
      <c r="B649" s="39" t="n"/>
      <c r="F649" s="40" t="n"/>
      <c r="H649" s="41">
        <f>IF(F649="","",IF(OR(G649="",G649='Start here'!$D$13),F649,IFERROR(F649/VLOOKUP(G649,'Rates'!$B$6:$C$25,2,FALSE),"?")))</f>
        <v/>
      </c>
    </row>
    <row r="650">
      <c r="B650" s="39" t="n"/>
      <c r="F650" s="40" t="n"/>
      <c r="H650" s="41">
        <f>IF(F650="","",IF(OR(G650="",G650='Start here'!$D$13),F650,IFERROR(F650/VLOOKUP(G650,'Rates'!$B$6:$C$25,2,FALSE),"?")))</f>
        <v/>
      </c>
    </row>
    <row r="651">
      <c r="B651" s="39" t="n"/>
      <c r="F651" s="40" t="n"/>
      <c r="H651" s="41">
        <f>IF(F651="","",IF(OR(G651="",G651='Start here'!$D$13),F651,IFERROR(F651/VLOOKUP(G651,'Rates'!$B$6:$C$25,2,FALSE),"?")))</f>
        <v/>
      </c>
    </row>
    <row r="652">
      <c r="B652" s="39" t="n"/>
      <c r="F652" s="40" t="n"/>
      <c r="H652" s="41">
        <f>IF(F652="","",IF(OR(G652="",G652='Start here'!$D$13),F652,IFERROR(F652/VLOOKUP(G652,'Rates'!$B$6:$C$25,2,FALSE),"?")))</f>
        <v/>
      </c>
    </row>
    <row r="653">
      <c r="B653" s="39" t="n"/>
      <c r="F653" s="40" t="n"/>
      <c r="H653" s="41">
        <f>IF(F653="","",IF(OR(G653="",G653='Start here'!$D$13),F653,IFERROR(F653/VLOOKUP(G653,'Rates'!$B$6:$C$25,2,FALSE),"?")))</f>
        <v/>
      </c>
    </row>
    <row r="654">
      <c r="B654" s="39" t="n"/>
      <c r="F654" s="40" t="n"/>
      <c r="H654" s="41">
        <f>IF(F654="","",IF(OR(G654="",G654='Start here'!$D$13),F654,IFERROR(F654/VLOOKUP(G654,'Rates'!$B$6:$C$25,2,FALSE),"?")))</f>
        <v/>
      </c>
    </row>
    <row r="655">
      <c r="B655" s="39" t="n"/>
      <c r="F655" s="40" t="n"/>
      <c r="H655" s="41">
        <f>IF(F655="","",IF(OR(G655="",G655='Start here'!$D$13),F655,IFERROR(F655/VLOOKUP(G655,'Rates'!$B$6:$C$25,2,FALSE),"?")))</f>
        <v/>
      </c>
    </row>
    <row r="656">
      <c r="B656" s="39" t="n"/>
      <c r="F656" s="40" t="n"/>
      <c r="H656" s="41">
        <f>IF(F656="","",IF(OR(G656="",G656='Start here'!$D$13),F656,IFERROR(F656/VLOOKUP(G656,'Rates'!$B$6:$C$25,2,FALSE),"?")))</f>
        <v/>
      </c>
    </row>
    <row r="657">
      <c r="B657" s="39" t="n"/>
      <c r="F657" s="40" t="n"/>
      <c r="H657" s="41">
        <f>IF(F657="","",IF(OR(G657="",G657='Start here'!$D$13),F657,IFERROR(F657/VLOOKUP(G657,'Rates'!$B$6:$C$25,2,FALSE),"?")))</f>
        <v/>
      </c>
    </row>
    <row r="658">
      <c r="B658" s="39" t="n"/>
      <c r="F658" s="40" t="n"/>
      <c r="H658" s="41">
        <f>IF(F658="","",IF(OR(G658="",G658='Start here'!$D$13),F658,IFERROR(F658/VLOOKUP(G658,'Rates'!$B$6:$C$25,2,FALSE),"?")))</f>
        <v/>
      </c>
    </row>
    <row r="659">
      <c r="B659" s="39" t="n"/>
      <c r="F659" s="40" t="n"/>
      <c r="H659" s="41">
        <f>IF(F659="","",IF(OR(G659="",G659='Start here'!$D$13),F659,IFERROR(F659/VLOOKUP(G659,'Rates'!$B$6:$C$25,2,FALSE),"?")))</f>
        <v/>
      </c>
    </row>
    <row r="660">
      <c r="B660" s="39" t="n"/>
      <c r="F660" s="40" t="n"/>
      <c r="H660" s="41">
        <f>IF(F660="","",IF(OR(G660="",G660='Start here'!$D$13),F660,IFERROR(F660/VLOOKUP(G660,'Rates'!$B$6:$C$25,2,FALSE),"?")))</f>
        <v/>
      </c>
    </row>
    <row r="661">
      <c r="B661" s="39" t="n"/>
      <c r="F661" s="40" t="n"/>
      <c r="H661" s="41">
        <f>IF(F661="","",IF(OR(G661="",G661='Start here'!$D$13),F661,IFERROR(F661/VLOOKUP(G661,'Rates'!$B$6:$C$25,2,FALSE),"?")))</f>
        <v/>
      </c>
    </row>
    <row r="662">
      <c r="B662" s="39" t="n"/>
      <c r="F662" s="40" t="n"/>
      <c r="H662" s="41">
        <f>IF(F662="","",IF(OR(G662="",G662='Start here'!$D$13),F662,IFERROR(F662/VLOOKUP(G662,'Rates'!$B$6:$C$25,2,FALSE),"?")))</f>
        <v/>
      </c>
    </row>
    <row r="663">
      <c r="B663" s="39" t="n"/>
      <c r="F663" s="40" t="n"/>
      <c r="H663" s="41">
        <f>IF(F663="","",IF(OR(G663="",G663='Start here'!$D$13),F663,IFERROR(F663/VLOOKUP(G663,'Rates'!$B$6:$C$25,2,FALSE),"?")))</f>
        <v/>
      </c>
    </row>
    <row r="664">
      <c r="B664" s="39" t="n"/>
      <c r="F664" s="40" t="n"/>
      <c r="H664" s="41">
        <f>IF(F664="","",IF(OR(G664="",G664='Start here'!$D$13),F664,IFERROR(F664/VLOOKUP(G664,'Rates'!$B$6:$C$25,2,FALSE),"?")))</f>
        <v/>
      </c>
    </row>
    <row r="665">
      <c r="B665" s="39" t="n"/>
      <c r="F665" s="40" t="n"/>
      <c r="H665" s="41">
        <f>IF(F665="","",IF(OR(G665="",G665='Start here'!$D$13),F665,IFERROR(F665/VLOOKUP(G665,'Rates'!$B$6:$C$25,2,FALSE),"?")))</f>
        <v/>
      </c>
    </row>
    <row r="666">
      <c r="B666" s="39" t="n"/>
      <c r="F666" s="40" t="n"/>
      <c r="H666" s="41">
        <f>IF(F666="","",IF(OR(G666="",G666='Start here'!$D$13),F666,IFERROR(F666/VLOOKUP(G666,'Rates'!$B$6:$C$25,2,FALSE),"?")))</f>
        <v/>
      </c>
    </row>
    <row r="667">
      <c r="B667" s="39" t="n"/>
      <c r="F667" s="40" t="n"/>
      <c r="H667" s="41">
        <f>IF(F667="","",IF(OR(G667="",G667='Start here'!$D$13),F667,IFERROR(F667/VLOOKUP(G667,'Rates'!$B$6:$C$25,2,FALSE),"?")))</f>
        <v/>
      </c>
    </row>
    <row r="668">
      <c r="B668" s="39" t="n"/>
      <c r="F668" s="40" t="n"/>
      <c r="H668" s="41">
        <f>IF(F668="","",IF(OR(G668="",G668='Start here'!$D$13),F668,IFERROR(F668/VLOOKUP(G668,'Rates'!$B$6:$C$25,2,FALSE),"?")))</f>
        <v/>
      </c>
    </row>
    <row r="669">
      <c r="B669" s="39" t="n"/>
      <c r="F669" s="40" t="n"/>
      <c r="H669" s="41">
        <f>IF(F669="","",IF(OR(G669="",G669='Start here'!$D$13),F669,IFERROR(F669/VLOOKUP(G669,'Rates'!$B$6:$C$25,2,FALSE),"?")))</f>
        <v/>
      </c>
    </row>
    <row r="670">
      <c r="B670" s="39" t="n"/>
      <c r="F670" s="40" t="n"/>
      <c r="H670" s="41">
        <f>IF(F670="","",IF(OR(G670="",G670='Start here'!$D$13),F670,IFERROR(F670/VLOOKUP(G670,'Rates'!$B$6:$C$25,2,FALSE),"?")))</f>
        <v/>
      </c>
    </row>
    <row r="671">
      <c r="B671" s="39" t="n"/>
      <c r="F671" s="40" t="n"/>
      <c r="H671" s="41">
        <f>IF(F671="","",IF(OR(G671="",G671='Start here'!$D$13),F671,IFERROR(F671/VLOOKUP(G671,'Rates'!$B$6:$C$25,2,FALSE),"?")))</f>
        <v/>
      </c>
    </row>
    <row r="672">
      <c r="B672" s="39" t="n"/>
      <c r="F672" s="40" t="n"/>
      <c r="H672" s="41">
        <f>IF(F672="","",IF(OR(G672="",G672='Start here'!$D$13),F672,IFERROR(F672/VLOOKUP(G672,'Rates'!$B$6:$C$25,2,FALSE),"?")))</f>
        <v/>
      </c>
    </row>
    <row r="673">
      <c r="B673" s="39" t="n"/>
      <c r="F673" s="40" t="n"/>
      <c r="H673" s="41">
        <f>IF(F673="","",IF(OR(G673="",G673='Start here'!$D$13),F673,IFERROR(F673/VLOOKUP(G673,'Rates'!$B$6:$C$25,2,FALSE),"?")))</f>
        <v/>
      </c>
    </row>
    <row r="674">
      <c r="B674" s="39" t="n"/>
      <c r="F674" s="40" t="n"/>
      <c r="H674" s="41">
        <f>IF(F674="","",IF(OR(G674="",G674='Start here'!$D$13),F674,IFERROR(F674/VLOOKUP(G674,'Rates'!$B$6:$C$25,2,FALSE),"?")))</f>
        <v/>
      </c>
    </row>
    <row r="675">
      <c r="B675" s="39" t="n"/>
      <c r="F675" s="40" t="n"/>
      <c r="H675" s="41">
        <f>IF(F675="","",IF(OR(G675="",G675='Start here'!$D$13),F675,IFERROR(F675/VLOOKUP(G675,'Rates'!$B$6:$C$25,2,FALSE),"?")))</f>
        <v/>
      </c>
    </row>
    <row r="676">
      <c r="B676" s="39" t="n"/>
      <c r="F676" s="40" t="n"/>
      <c r="H676" s="41">
        <f>IF(F676="","",IF(OR(G676="",G676='Start here'!$D$13),F676,IFERROR(F676/VLOOKUP(G676,'Rates'!$B$6:$C$25,2,FALSE),"?")))</f>
        <v/>
      </c>
    </row>
    <row r="677">
      <c r="B677" s="39" t="n"/>
      <c r="F677" s="40" t="n"/>
      <c r="H677" s="41">
        <f>IF(F677="","",IF(OR(G677="",G677='Start here'!$D$13),F677,IFERROR(F677/VLOOKUP(G677,'Rates'!$B$6:$C$25,2,FALSE),"?")))</f>
        <v/>
      </c>
    </row>
    <row r="678">
      <c r="B678" s="39" t="n"/>
      <c r="F678" s="40" t="n"/>
      <c r="H678" s="41">
        <f>IF(F678="","",IF(OR(G678="",G678='Start here'!$D$13),F678,IFERROR(F678/VLOOKUP(G678,'Rates'!$B$6:$C$25,2,FALSE),"?")))</f>
        <v/>
      </c>
    </row>
    <row r="679">
      <c r="B679" s="39" t="n"/>
      <c r="F679" s="40" t="n"/>
      <c r="H679" s="41">
        <f>IF(F679="","",IF(OR(G679="",G679='Start here'!$D$13),F679,IFERROR(F679/VLOOKUP(G679,'Rates'!$B$6:$C$25,2,FALSE),"?")))</f>
        <v/>
      </c>
    </row>
    <row r="680">
      <c r="B680" s="39" t="n"/>
      <c r="F680" s="40" t="n"/>
      <c r="H680" s="41">
        <f>IF(F680="","",IF(OR(G680="",G680='Start here'!$D$13),F680,IFERROR(F680/VLOOKUP(G680,'Rates'!$B$6:$C$25,2,FALSE),"?")))</f>
        <v/>
      </c>
    </row>
    <row r="681">
      <c r="B681" s="39" t="n"/>
      <c r="F681" s="40" t="n"/>
      <c r="H681" s="41">
        <f>IF(F681="","",IF(OR(G681="",G681='Start here'!$D$13),F681,IFERROR(F681/VLOOKUP(G681,'Rates'!$B$6:$C$25,2,FALSE),"?")))</f>
        <v/>
      </c>
    </row>
    <row r="682">
      <c r="B682" s="39" t="n"/>
      <c r="F682" s="40" t="n"/>
      <c r="H682" s="41">
        <f>IF(F682="","",IF(OR(G682="",G682='Start here'!$D$13),F682,IFERROR(F682/VLOOKUP(G682,'Rates'!$B$6:$C$25,2,FALSE),"?")))</f>
        <v/>
      </c>
    </row>
    <row r="683">
      <c r="B683" s="39" t="n"/>
      <c r="F683" s="40" t="n"/>
      <c r="H683" s="41">
        <f>IF(F683="","",IF(OR(G683="",G683='Start here'!$D$13),F683,IFERROR(F683/VLOOKUP(G683,'Rates'!$B$6:$C$25,2,FALSE),"?")))</f>
        <v/>
      </c>
    </row>
    <row r="684">
      <c r="B684" s="39" t="n"/>
      <c r="F684" s="40" t="n"/>
      <c r="H684" s="41">
        <f>IF(F684="","",IF(OR(G684="",G684='Start here'!$D$13),F684,IFERROR(F684/VLOOKUP(G684,'Rates'!$B$6:$C$25,2,FALSE),"?")))</f>
        <v/>
      </c>
    </row>
    <row r="685">
      <c r="B685" s="39" t="n"/>
      <c r="F685" s="40" t="n"/>
      <c r="H685" s="41">
        <f>IF(F685="","",IF(OR(G685="",G685='Start here'!$D$13),F685,IFERROR(F685/VLOOKUP(G685,'Rates'!$B$6:$C$25,2,FALSE),"?")))</f>
        <v/>
      </c>
    </row>
    <row r="686">
      <c r="B686" s="39" t="n"/>
      <c r="F686" s="40" t="n"/>
      <c r="H686" s="41">
        <f>IF(F686="","",IF(OR(G686="",G686='Start here'!$D$13),F686,IFERROR(F686/VLOOKUP(G686,'Rates'!$B$6:$C$25,2,FALSE),"?")))</f>
        <v/>
      </c>
    </row>
    <row r="687">
      <c r="B687" s="39" t="n"/>
      <c r="F687" s="40" t="n"/>
      <c r="H687" s="41">
        <f>IF(F687="","",IF(OR(G687="",G687='Start here'!$D$13),F687,IFERROR(F687/VLOOKUP(G687,'Rates'!$B$6:$C$25,2,FALSE),"?")))</f>
        <v/>
      </c>
    </row>
    <row r="688">
      <c r="B688" s="39" t="n"/>
      <c r="F688" s="40" t="n"/>
      <c r="H688" s="41">
        <f>IF(F688="","",IF(OR(G688="",G688='Start here'!$D$13),F688,IFERROR(F688/VLOOKUP(G688,'Rates'!$B$6:$C$25,2,FALSE),"?")))</f>
        <v/>
      </c>
    </row>
    <row r="689">
      <c r="B689" s="39" t="n"/>
      <c r="F689" s="40" t="n"/>
      <c r="H689" s="41">
        <f>IF(F689="","",IF(OR(G689="",G689='Start here'!$D$13),F689,IFERROR(F689/VLOOKUP(G689,'Rates'!$B$6:$C$25,2,FALSE),"?")))</f>
        <v/>
      </c>
    </row>
    <row r="690">
      <c r="B690" s="39" t="n"/>
      <c r="F690" s="40" t="n"/>
      <c r="H690" s="41">
        <f>IF(F690="","",IF(OR(G690="",G690='Start here'!$D$13),F690,IFERROR(F690/VLOOKUP(G690,'Rates'!$B$6:$C$25,2,FALSE),"?")))</f>
        <v/>
      </c>
    </row>
    <row r="691">
      <c r="B691" s="39" t="n"/>
      <c r="F691" s="40" t="n"/>
      <c r="H691" s="41">
        <f>IF(F691="","",IF(OR(G691="",G691='Start here'!$D$13),F691,IFERROR(F691/VLOOKUP(G691,'Rates'!$B$6:$C$25,2,FALSE),"?")))</f>
        <v/>
      </c>
    </row>
    <row r="692">
      <c r="B692" s="39" t="n"/>
      <c r="F692" s="40" t="n"/>
      <c r="H692" s="41">
        <f>IF(F692="","",IF(OR(G692="",G692='Start here'!$D$13),F692,IFERROR(F692/VLOOKUP(G692,'Rates'!$B$6:$C$25,2,FALSE),"?")))</f>
        <v/>
      </c>
    </row>
    <row r="693">
      <c r="B693" s="39" t="n"/>
      <c r="F693" s="40" t="n"/>
      <c r="H693" s="41">
        <f>IF(F693="","",IF(OR(G693="",G693='Start here'!$D$13),F693,IFERROR(F693/VLOOKUP(G693,'Rates'!$B$6:$C$25,2,FALSE),"?")))</f>
        <v/>
      </c>
    </row>
    <row r="694">
      <c r="B694" s="39" t="n"/>
      <c r="F694" s="40" t="n"/>
      <c r="H694" s="41">
        <f>IF(F694="","",IF(OR(G694="",G694='Start here'!$D$13),F694,IFERROR(F694/VLOOKUP(G694,'Rates'!$B$6:$C$25,2,FALSE),"?")))</f>
        <v/>
      </c>
    </row>
    <row r="695">
      <c r="B695" s="39" t="n"/>
      <c r="F695" s="40" t="n"/>
      <c r="H695" s="41">
        <f>IF(F695="","",IF(OR(G695="",G695='Start here'!$D$13),F695,IFERROR(F695/VLOOKUP(G695,'Rates'!$B$6:$C$25,2,FALSE),"?")))</f>
        <v/>
      </c>
    </row>
    <row r="696">
      <c r="B696" s="39" t="n"/>
      <c r="F696" s="40" t="n"/>
      <c r="H696" s="41">
        <f>IF(F696="","",IF(OR(G696="",G696='Start here'!$D$13),F696,IFERROR(F696/VLOOKUP(G696,'Rates'!$B$6:$C$25,2,FALSE),"?")))</f>
        <v/>
      </c>
    </row>
    <row r="697">
      <c r="B697" s="39" t="n"/>
      <c r="F697" s="40" t="n"/>
      <c r="H697" s="41">
        <f>IF(F697="","",IF(OR(G697="",G697='Start here'!$D$13),F697,IFERROR(F697/VLOOKUP(G697,'Rates'!$B$6:$C$25,2,FALSE),"?")))</f>
        <v/>
      </c>
    </row>
    <row r="698">
      <c r="B698" s="39" t="n"/>
      <c r="F698" s="40" t="n"/>
      <c r="H698" s="41">
        <f>IF(F698="","",IF(OR(G698="",G698='Start here'!$D$13),F698,IFERROR(F698/VLOOKUP(G698,'Rates'!$B$6:$C$25,2,FALSE),"?")))</f>
        <v/>
      </c>
    </row>
    <row r="699">
      <c r="B699" s="39" t="n"/>
      <c r="F699" s="40" t="n"/>
      <c r="H699" s="41">
        <f>IF(F699="","",IF(OR(G699="",G699='Start here'!$D$13),F699,IFERROR(F699/VLOOKUP(G699,'Rates'!$B$6:$C$25,2,FALSE),"?")))</f>
        <v/>
      </c>
    </row>
    <row r="700">
      <c r="B700" s="39" t="n"/>
      <c r="F700" s="40" t="n"/>
      <c r="H700" s="41">
        <f>IF(F700="","",IF(OR(G700="",G700='Start here'!$D$13),F700,IFERROR(F700/VLOOKUP(G700,'Rates'!$B$6:$C$25,2,FALSE),"?")))</f>
        <v/>
      </c>
    </row>
    <row r="701">
      <c r="B701" s="39" t="n"/>
      <c r="F701" s="40" t="n"/>
      <c r="H701" s="41">
        <f>IF(F701="","",IF(OR(G701="",G701='Start here'!$D$13),F701,IFERROR(F701/VLOOKUP(G701,'Rates'!$B$6:$C$25,2,FALSE),"?")))</f>
        <v/>
      </c>
    </row>
    <row r="702">
      <c r="B702" s="39" t="n"/>
      <c r="F702" s="40" t="n"/>
      <c r="H702" s="41">
        <f>IF(F702="","",IF(OR(G702="",G702='Start here'!$D$13),F702,IFERROR(F702/VLOOKUP(G702,'Rates'!$B$6:$C$25,2,FALSE),"?")))</f>
        <v/>
      </c>
    </row>
    <row r="703">
      <c r="B703" s="39" t="n"/>
      <c r="F703" s="40" t="n"/>
      <c r="H703" s="41">
        <f>IF(F703="","",IF(OR(G703="",G703='Start here'!$D$13),F703,IFERROR(F703/VLOOKUP(G703,'Rates'!$B$6:$C$25,2,FALSE),"?")))</f>
        <v/>
      </c>
    </row>
    <row r="704">
      <c r="B704" s="39" t="n"/>
      <c r="F704" s="40" t="n"/>
      <c r="H704" s="41">
        <f>IF(F704="","",IF(OR(G704="",G704='Start here'!$D$13),F704,IFERROR(F704/VLOOKUP(G704,'Rates'!$B$6:$C$25,2,FALSE),"?")))</f>
        <v/>
      </c>
    </row>
    <row r="705">
      <c r="B705" s="39" t="n"/>
      <c r="F705" s="40" t="n"/>
      <c r="H705" s="41">
        <f>IF(F705="","",IF(OR(G705="",G705='Start here'!$D$13),F705,IFERROR(F705/VLOOKUP(G705,'Rates'!$B$6:$C$25,2,FALSE),"?")))</f>
        <v/>
      </c>
    </row>
    <row r="706">
      <c r="B706" s="39" t="n"/>
      <c r="F706" s="40" t="n"/>
      <c r="H706" s="41">
        <f>IF(F706="","",IF(OR(G706="",G706='Start here'!$D$13),F706,IFERROR(F706/VLOOKUP(G706,'Rates'!$B$6:$C$25,2,FALSE),"?")))</f>
        <v/>
      </c>
    </row>
    <row r="707">
      <c r="B707" s="39" t="n"/>
      <c r="F707" s="40" t="n"/>
      <c r="H707" s="41">
        <f>IF(F707="","",IF(OR(G707="",G707='Start here'!$D$13),F707,IFERROR(F707/VLOOKUP(G707,'Rates'!$B$6:$C$25,2,FALSE),"?")))</f>
        <v/>
      </c>
    </row>
    <row r="708">
      <c r="B708" s="39" t="n"/>
      <c r="F708" s="40" t="n"/>
      <c r="H708" s="41">
        <f>IF(F708="","",IF(OR(G708="",G708='Start here'!$D$13),F708,IFERROR(F708/VLOOKUP(G708,'Rates'!$B$6:$C$25,2,FALSE),"?")))</f>
        <v/>
      </c>
    </row>
    <row r="709">
      <c r="B709" s="39" t="n"/>
      <c r="F709" s="40" t="n"/>
      <c r="H709" s="41">
        <f>IF(F709="","",IF(OR(G709="",G709='Start here'!$D$13),F709,IFERROR(F709/VLOOKUP(G709,'Rates'!$B$6:$C$25,2,FALSE),"?")))</f>
        <v/>
      </c>
    </row>
    <row r="710">
      <c r="B710" s="39" t="n"/>
      <c r="F710" s="40" t="n"/>
      <c r="H710" s="41">
        <f>IF(F710="","",IF(OR(G710="",G710='Start here'!$D$13),F710,IFERROR(F710/VLOOKUP(G710,'Rates'!$B$6:$C$25,2,FALSE),"?")))</f>
        <v/>
      </c>
    </row>
    <row r="711">
      <c r="B711" s="39" t="n"/>
      <c r="F711" s="40" t="n"/>
      <c r="H711" s="41">
        <f>IF(F711="","",IF(OR(G711="",G711='Start here'!$D$13),F711,IFERROR(F711/VLOOKUP(G711,'Rates'!$B$6:$C$25,2,FALSE),"?")))</f>
        <v/>
      </c>
    </row>
    <row r="712">
      <c r="B712" s="39" t="n"/>
      <c r="F712" s="40" t="n"/>
      <c r="H712" s="41">
        <f>IF(F712="","",IF(OR(G712="",G712='Start here'!$D$13),F712,IFERROR(F712/VLOOKUP(G712,'Rates'!$B$6:$C$25,2,FALSE),"?")))</f>
        <v/>
      </c>
    </row>
    <row r="713">
      <c r="B713" s="39" t="n"/>
      <c r="F713" s="40" t="n"/>
      <c r="H713" s="41">
        <f>IF(F713="","",IF(OR(G713="",G713='Start here'!$D$13),F713,IFERROR(F713/VLOOKUP(G713,'Rates'!$B$6:$C$25,2,FALSE),"?")))</f>
        <v/>
      </c>
    </row>
    <row r="714">
      <c r="B714" s="39" t="n"/>
      <c r="F714" s="40" t="n"/>
      <c r="H714" s="41">
        <f>IF(F714="","",IF(OR(G714="",G714='Start here'!$D$13),F714,IFERROR(F714/VLOOKUP(G714,'Rates'!$B$6:$C$25,2,FALSE),"?")))</f>
        <v/>
      </c>
    </row>
    <row r="715">
      <c r="B715" s="39" t="n"/>
      <c r="F715" s="40" t="n"/>
      <c r="H715" s="41">
        <f>IF(F715="","",IF(OR(G715="",G715='Start here'!$D$13),F715,IFERROR(F715/VLOOKUP(G715,'Rates'!$B$6:$C$25,2,FALSE),"?")))</f>
        <v/>
      </c>
    </row>
    <row r="716">
      <c r="B716" s="39" t="n"/>
      <c r="F716" s="40" t="n"/>
      <c r="H716" s="41">
        <f>IF(F716="","",IF(OR(G716="",G716='Start here'!$D$13),F716,IFERROR(F716/VLOOKUP(G716,'Rates'!$B$6:$C$25,2,FALSE),"?")))</f>
        <v/>
      </c>
    </row>
    <row r="717">
      <c r="B717" s="39" t="n"/>
      <c r="F717" s="40" t="n"/>
      <c r="H717" s="41">
        <f>IF(F717="","",IF(OR(G717="",G717='Start here'!$D$13),F717,IFERROR(F717/VLOOKUP(G717,'Rates'!$B$6:$C$25,2,FALSE),"?")))</f>
        <v/>
      </c>
    </row>
    <row r="718">
      <c r="B718" s="39" t="n"/>
      <c r="F718" s="40" t="n"/>
      <c r="H718" s="41">
        <f>IF(F718="","",IF(OR(G718="",G718='Start here'!$D$13),F718,IFERROR(F718/VLOOKUP(G718,'Rates'!$B$6:$C$25,2,FALSE),"?")))</f>
        <v/>
      </c>
    </row>
    <row r="719">
      <c r="B719" s="39" t="n"/>
      <c r="F719" s="40" t="n"/>
      <c r="H719" s="41">
        <f>IF(F719="","",IF(OR(G719="",G719='Start here'!$D$13),F719,IFERROR(F719/VLOOKUP(G719,'Rates'!$B$6:$C$25,2,FALSE),"?")))</f>
        <v/>
      </c>
    </row>
    <row r="720">
      <c r="B720" s="39" t="n"/>
      <c r="F720" s="40" t="n"/>
      <c r="H720" s="41">
        <f>IF(F720="","",IF(OR(G720="",G720='Start here'!$D$13),F720,IFERROR(F720/VLOOKUP(G720,'Rates'!$B$6:$C$25,2,FALSE),"?")))</f>
        <v/>
      </c>
    </row>
    <row r="721">
      <c r="B721" s="39" t="n"/>
      <c r="F721" s="40" t="n"/>
      <c r="H721" s="41">
        <f>IF(F721="","",IF(OR(G721="",G721='Start here'!$D$13),F721,IFERROR(F721/VLOOKUP(G721,'Rates'!$B$6:$C$25,2,FALSE),"?")))</f>
        <v/>
      </c>
    </row>
    <row r="722">
      <c r="B722" s="39" t="n"/>
      <c r="F722" s="40" t="n"/>
      <c r="H722" s="41">
        <f>IF(F722="","",IF(OR(G722="",G722='Start here'!$D$13),F722,IFERROR(F722/VLOOKUP(G722,'Rates'!$B$6:$C$25,2,FALSE),"?")))</f>
        <v/>
      </c>
    </row>
    <row r="723">
      <c r="B723" s="39" t="n"/>
      <c r="F723" s="40" t="n"/>
      <c r="H723" s="41">
        <f>IF(F723="","",IF(OR(G723="",G723='Start here'!$D$13),F723,IFERROR(F723/VLOOKUP(G723,'Rates'!$B$6:$C$25,2,FALSE),"?")))</f>
        <v/>
      </c>
    </row>
    <row r="724">
      <c r="B724" s="39" t="n"/>
      <c r="F724" s="40" t="n"/>
      <c r="H724" s="41">
        <f>IF(F724="","",IF(OR(G724="",G724='Start here'!$D$13),F724,IFERROR(F724/VLOOKUP(G724,'Rates'!$B$6:$C$25,2,FALSE),"?")))</f>
        <v/>
      </c>
    </row>
    <row r="725">
      <c r="B725" s="39" t="n"/>
      <c r="F725" s="40" t="n"/>
      <c r="H725" s="41">
        <f>IF(F725="","",IF(OR(G725="",G725='Start here'!$D$13),F725,IFERROR(F725/VLOOKUP(G725,'Rates'!$B$6:$C$25,2,FALSE),"?")))</f>
        <v/>
      </c>
    </row>
    <row r="726">
      <c r="B726" s="39" t="n"/>
      <c r="F726" s="40" t="n"/>
      <c r="H726" s="41">
        <f>IF(F726="","",IF(OR(G726="",G726='Start here'!$D$13),F726,IFERROR(F726/VLOOKUP(G726,'Rates'!$B$6:$C$25,2,FALSE),"?")))</f>
        <v/>
      </c>
    </row>
    <row r="727">
      <c r="B727" s="39" t="n"/>
      <c r="F727" s="40" t="n"/>
      <c r="H727" s="41">
        <f>IF(F727="","",IF(OR(G727="",G727='Start here'!$D$13),F727,IFERROR(F727/VLOOKUP(G727,'Rates'!$B$6:$C$25,2,FALSE),"?")))</f>
        <v/>
      </c>
    </row>
    <row r="728">
      <c r="B728" s="39" t="n"/>
      <c r="F728" s="40" t="n"/>
      <c r="H728" s="41">
        <f>IF(F728="","",IF(OR(G728="",G728='Start here'!$D$13),F728,IFERROR(F728/VLOOKUP(G728,'Rates'!$B$6:$C$25,2,FALSE),"?")))</f>
        <v/>
      </c>
    </row>
    <row r="729">
      <c r="B729" s="39" t="n"/>
      <c r="F729" s="40" t="n"/>
      <c r="H729" s="41">
        <f>IF(F729="","",IF(OR(G729="",G729='Start here'!$D$13),F729,IFERROR(F729/VLOOKUP(G729,'Rates'!$B$6:$C$25,2,FALSE),"?")))</f>
        <v/>
      </c>
    </row>
    <row r="730">
      <c r="B730" s="39" t="n"/>
      <c r="F730" s="40" t="n"/>
      <c r="H730" s="41">
        <f>IF(F730="","",IF(OR(G730="",G730='Start here'!$D$13),F730,IFERROR(F730/VLOOKUP(G730,'Rates'!$B$6:$C$25,2,FALSE),"?")))</f>
        <v/>
      </c>
    </row>
    <row r="731">
      <c r="B731" s="39" t="n"/>
      <c r="F731" s="40" t="n"/>
      <c r="H731" s="41">
        <f>IF(F731="","",IF(OR(G731="",G731='Start here'!$D$13),F731,IFERROR(F731/VLOOKUP(G731,'Rates'!$B$6:$C$25,2,FALSE),"?")))</f>
        <v/>
      </c>
    </row>
    <row r="732">
      <c r="B732" s="39" t="n"/>
      <c r="F732" s="40" t="n"/>
      <c r="H732" s="41">
        <f>IF(F732="","",IF(OR(G732="",G732='Start here'!$D$13),F732,IFERROR(F732/VLOOKUP(G732,'Rates'!$B$6:$C$25,2,FALSE),"?")))</f>
        <v/>
      </c>
    </row>
    <row r="733">
      <c r="B733" s="39" t="n"/>
      <c r="F733" s="40" t="n"/>
      <c r="H733" s="41">
        <f>IF(F733="","",IF(OR(G733="",G733='Start here'!$D$13),F733,IFERROR(F733/VLOOKUP(G733,'Rates'!$B$6:$C$25,2,FALSE),"?")))</f>
        <v/>
      </c>
    </row>
    <row r="734">
      <c r="B734" s="39" t="n"/>
      <c r="F734" s="40" t="n"/>
      <c r="H734" s="41">
        <f>IF(F734="","",IF(OR(G734="",G734='Start here'!$D$13),F734,IFERROR(F734/VLOOKUP(G734,'Rates'!$B$6:$C$25,2,FALSE),"?")))</f>
        <v/>
      </c>
    </row>
    <row r="735">
      <c r="B735" s="39" t="n"/>
      <c r="F735" s="40" t="n"/>
      <c r="H735" s="41">
        <f>IF(F735="","",IF(OR(G735="",G735='Start here'!$D$13),F735,IFERROR(F735/VLOOKUP(G735,'Rates'!$B$6:$C$25,2,FALSE),"?")))</f>
        <v/>
      </c>
    </row>
    <row r="736">
      <c r="B736" s="39" t="n"/>
      <c r="F736" s="40" t="n"/>
      <c r="H736" s="41">
        <f>IF(F736="","",IF(OR(G736="",G736='Start here'!$D$13),F736,IFERROR(F736/VLOOKUP(G736,'Rates'!$B$6:$C$25,2,FALSE),"?")))</f>
        <v/>
      </c>
    </row>
    <row r="737">
      <c r="B737" s="39" t="n"/>
      <c r="F737" s="40" t="n"/>
      <c r="H737" s="41">
        <f>IF(F737="","",IF(OR(G737="",G737='Start here'!$D$13),F737,IFERROR(F737/VLOOKUP(G737,'Rates'!$B$6:$C$25,2,FALSE),"?")))</f>
        <v/>
      </c>
    </row>
    <row r="738">
      <c r="B738" s="39" t="n"/>
      <c r="F738" s="40" t="n"/>
      <c r="H738" s="41">
        <f>IF(F738="","",IF(OR(G738="",G738='Start here'!$D$13),F738,IFERROR(F738/VLOOKUP(G738,'Rates'!$B$6:$C$25,2,FALSE),"?")))</f>
        <v/>
      </c>
    </row>
    <row r="739">
      <c r="B739" s="39" t="n"/>
      <c r="F739" s="40" t="n"/>
      <c r="H739" s="41">
        <f>IF(F739="","",IF(OR(G739="",G739='Start here'!$D$13),F739,IFERROR(F739/VLOOKUP(G739,'Rates'!$B$6:$C$25,2,FALSE),"?")))</f>
        <v/>
      </c>
    </row>
    <row r="740">
      <c r="B740" s="39" t="n"/>
      <c r="F740" s="40" t="n"/>
      <c r="H740" s="41">
        <f>IF(F740="","",IF(OR(G740="",G740='Start here'!$D$13),F740,IFERROR(F740/VLOOKUP(G740,'Rates'!$B$6:$C$25,2,FALSE),"?")))</f>
        <v/>
      </c>
    </row>
    <row r="741">
      <c r="B741" s="39" t="n"/>
      <c r="F741" s="40" t="n"/>
      <c r="H741" s="41">
        <f>IF(F741="","",IF(OR(G741="",G741='Start here'!$D$13),F741,IFERROR(F741/VLOOKUP(G741,'Rates'!$B$6:$C$25,2,FALSE),"?")))</f>
        <v/>
      </c>
    </row>
    <row r="742">
      <c r="B742" s="39" t="n"/>
      <c r="F742" s="40" t="n"/>
      <c r="H742" s="41">
        <f>IF(F742="","",IF(OR(G742="",G742='Start here'!$D$13),F742,IFERROR(F742/VLOOKUP(G742,'Rates'!$B$6:$C$25,2,FALSE),"?")))</f>
        <v/>
      </c>
    </row>
    <row r="743">
      <c r="B743" s="39" t="n"/>
      <c r="F743" s="40" t="n"/>
      <c r="H743" s="41">
        <f>IF(F743="","",IF(OR(G743="",G743='Start here'!$D$13),F743,IFERROR(F743/VLOOKUP(G743,'Rates'!$B$6:$C$25,2,FALSE),"?")))</f>
        <v/>
      </c>
    </row>
    <row r="744">
      <c r="B744" s="39" t="n"/>
      <c r="F744" s="40" t="n"/>
      <c r="H744" s="41">
        <f>IF(F744="","",IF(OR(G744="",G744='Start here'!$D$13),F744,IFERROR(F744/VLOOKUP(G744,'Rates'!$B$6:$C$25,2,FALSE),"?")))</f>
        <v/>
      </c>
    </row>
    <row r="745">
      <c r="B745" s="39" t="n"/>
      <c r="F745" s="40" t="n"/>
      <c r="H745" s="41">
        <f>IF(F745="","",IF(OR(G745="",G745='Start here'!$D$13),F745,IFERROR(F745/VLOOKUP(G745,'Rates'!$B$6:$C$25,2,FALSE),"?")))</f>
        <v/>
      </c>
    </row>
    <row r="746">
      <c r="B746" s="39" t="n"/>
      <c r="F746" s="40" t="n"/>
      <c r="H746" s="41">
        <f>IF(F746="","",IF(OR(G746="",G746='Start here'!$D$13),F746,IFERROR(F746/VLOOKUP(G746,'Rates'!$B$6:$C$25,2,FALSE),"?")))</f>
        <v/>
      </c>
    </row>
    <row r="747">
      <c r="B747" s="39" t="n"/>
      <c r="F747" s="40" t="n"/>
      <c r="H747" s="41">
        <f>IF(F747="","",IF(OR(G747="",G747='Start here'!$D$13),F747,IFERROR(F747/VLOOKUP(G747,'Rates'!$B$6:$C$25,2,FALSE),"?")))</f>
        <v/>
      </c>
    </row>
    <row r="748">
      <c r="B748" s="39" t="n"/>
      <c r="F748" s="40" t="n"/>
      <c r="H748" s="41">
        <f>IF(F748="","",IF(OR(G748="",G748='Start here'!$D$13),F748,IFERROR(F748/VLOOKUP(G748,'Rates'!$B$6:$C$25,2,FALSE),"?")))</f>
        <v/>
      </c>
    </row>
    <row r="749">
      <c r="B749" s="39" t="n"/>
      <c r="F749" s="40" t="n"/>
      <c r="H749" s="41">
        <f>IF(F749="","",IF(OR(G749="",G749='Start here'!$D$13),F749,IFERROR(F749/VLOOKUP(G749,'Rates'!$B$6:$C$25,2,FALSE),"?")))</f>
        <v/>
      </c>
    </row>
    <row r="750">
      <c r="B750" s="39" t="n"/>
      <c r="F750" s="40" t="n"/>
      <c r="H750" s="41">
        <f>IF(F750="","",IF(OR(G750="",G750='Start here'!$D$13),F750,IFERROR(F750/VLOOKUP(G750,'Rates'!$B$6:$C$25,2,FALSE),"?")))</f>
        <v/>
      </c>
    </row>
    <row r="751">
      <c r="B751" s="39" t="n"/>
      <c r="F751" s="40" t="n"/>
      <c r="H751" s="41">
        <f>IF(F751="","",IF(OR(G751="",G751='Start here'!$D$13),F751,IFERROR(F751/VLOOKUP(G751,'Rates'!$B$6:$C$25,2,FALSE),"?")))</f>
        <v/>
      </c>
    </row>
    <row r="752">
      <c r="B752" s="39" t="n"/>
      <c r="F752" s="40" t="n"/>
      <c r="H752" s="41">
        <f>IF(F752="","",IF(OR(G752="",G752='Start here'!$D$13),F752,IFERROR(F752/VLOOKUP(G752,'Rates'!$B$6:$C$25,2,FALSE),"?")))</f>
        <v/>
      </c>
    </row>
    <row r="753">
      <c r="B753" s="39" t="n"/>
      <c r="F753" s="40" t="n"/>
      <c r="H753" s="41">
        <f>IF(F753="","",IF(OR(G753="",G753='Start here'!$D$13),F753,IFERROR(F753/VLOOKUP(G753,'Rates'!$B$6:$C$25,2,FALSE),"?")))</f>
        <v/>
      </c>
    </row>
    <row r="754">
      <c r="B754" s="39" t="n"/>
      <c r="F754" s="40" t="n"/>
      <c r="H754" s="41">
        <f>IF(F754="","",IF(OR(G754="",G754='Start here'!$D$13),F754,IFERROR(F754/VLOOKUP(G754,'Rates'!$B$6:$C$25,2,FALSE),"?")))</f>
        <v/>
      </c>
    </row>
    <row r="755">
      <c r="B755" s="39" t="n"/>
      <c r="F755" s="40" t="n"/>
      <c r="H755" s="41">
        <f>IF(F755="","",IF(OR(G755="",G755='Start here'!$D$13),F755,IFERROR(F755/VLOOKUP(G755,'Rates'!$B$6:$C$25,2,FALSE),"?")))</f>
        <v/>
      </c>
    </row>
    <row r="756">
      <c r="B756" s="39" t="n"/>
      <c r="F756" s="40" t="n"/>
      <c r="H756" s="41">
        <f>IF(F756="","",IF(OR(G756="",G756='Start here'!$D$13),F756,IFERROR(F756/VLOOKUP(G756,'Rates'!$B$6:$C$25,2,FALSE),"?")))</f>
        <v/>
      </c>
    </row>
    <row r="757">
      <c r="B757" s="39" t="n"/>
      <c r="F757" s="40" t="n"/>
      <c r="H757" s="41">
        <f>IF(F757="","",IF(OR(G757="",G757='Start here'!$D$13),F757,IFERROR(F757/VLOOKUP(G757,'Rates'!$B$6:$C$25,2,FALSE),"?")))</f>
        <v/>
      </c>
    </row>
    <row r="758">
      <c r="B758" s="39" t="n"/>
      <c r="F758" s="40" t="n"/>
      <c r="H758" s="41">
        <f>IF(F758="","",IF(OR(G758="",G758='Start here'!$D$13),F758,IFERROR(F758/VLOOKUP(G758,'Rates'!$B$6:$C$25,2,FALSE),"?")))</f>
        <v/>
      </c>
    </row>
    <row r="759">
      <c r="B759" s="39" t="n"/>
      <c r="F759" s="40" t="n"/>
      <c r="H759" s="41">
        <f>IF(F759="","",IF(OR(G759="",G759='Start here'!$D$13),F759,IFERROR(F759/VLOOKUP(G759,'Rates'!$B$6:$C$25,2,FALSE),"?")))</f>
        <v/>
      </c>
    </row>
    <row r="760">
      <c r="B760" s="39" t="n"/>
      <c r="F760" s="40" t="n"/>
      <c r="H760" s="41">
        <f>IF(F760="","",IF(OR(G760="",G760='Start here'!$D$13),F760,IFERROR(F760/VLOOKUP(G760,'Rates'!$B$6:$C$25,2,FALSE),"?")))</f>
        <v/>
      </c>
    </row>
    <row r="761">
      <c r="B761" s="39" t="n"/>
      <c r="F761" s="40" t="n"/>
      <c r="H761" s="41">
        <f>IF(F761="","",IF(OR(G761="",G761='Start here'!$D$13),F761,IFERROR(F761/VLOOKUP(G761,'Rates'!$B$6:$C$25,2,FALSE),"?")))</f>
        <v/>
      </c>
    </row>
    <row r="762">
      <c r="B762" s="39" t="n"/>
      <c r="F762" s="40" t="n"/>
      <c r="H762" s="41">
        <f>IF(F762="","",IF(OR(G762="",G762='Start here'!$D$13),F762,IFERROR(F762/VLOOKUP(G762,'Rates'!$B$6:$C$25,2,FALSE),"?")))</f>
        <v/>
      </c>
    </row>
    <row r="763">
      <c r="B763" s="39" t="n"/>
      <c r="F763" s="40" t="n"/>
      <c r="H763" s="41">
        <f>IF(F763="","",IF(OR(G763="",G763='Start here'!$D$13),F763,IFERROR(F763/VLOOKUP(G763,'Rates'!$B$6:$C$25,2,FALSE),"?")))</f>
        <v/>
      </c>
    </row>
    <row r="764">
      <c r="B764" s="39" t="n"/>
      <c r="F764" s="40" t="n"/>
      <c r="H764" s="41">
        <f>IF(F764="","",IF(OR(G764="",G764='Start here'!$D$13),F764,IFERROR(F764/VLOOKUP(G764,'Rates'!$B$6:$C$25,2,FALSE),"?")))</f>
        <v/>
      </c>
    </row>
    <row r="765">
      <c r="B765" s="39" t="n"/>
      <c r="F765" s="40" t="n"/>
      <c r="H765" s="41">
        <f>IF(F765="","",IF(OR(G765="",G765='Start here'!$D$13),F765,IFERROR(F765/VLOOKUP(G765,'Rates'!$B$6:$C$25,2,FALSE),"?")))</f>
        <v/>
      </c>
    </row>
    <row r="766">
      <c r="B766" s="39" t="n"/>
      <c r="F766" s="40" t="n"/>
      <c r="H766" s="41">
        <f>IF(F766="","",IF(OR(G766="",G766='Start here'!$D$13),F766,IFERROR(F766/VLOOKUP(G766,'Rates'!$B$6:$C$25,2,FALSE),"?")))</f>
        <v/>
      </c>
    </row>
    <row r="767">
      <c r="B767" s="39" t="n"/>
      <c r="F767" s="40" t="n"/>
      <c r="H767" s="41">
        <f>IF(F767="","",IF(OR(G767="",G767='Start here'!$D$13),F767,IFERROR(F767/VLOOKUP(G767,'Rates'!$B$6:$C$25,2,FALSE),"?")))</f>
        <v/>
      </c>
    </row>
    <row r="768">
      <c r="B768" s="39" t="n"/>
      <c r="F768" s="40" t="n"/>
      <c r="H768" s="41">
        <f>IF(F768="","",IF(OR(G768="",G768='Start here'!$D$13),F768,IFERROR(F768/VLOOKUP(G768,'Rates'!$B$6:$C$25,2,FALSE),"?")))</f>
        <v/>
      </c>
    </row>
    <row r="769">
      <c r="B769" s="39" t="n"/>
      <c r="F769" s="40" t="n"/>
      <c r="H769" s="41">
        <f>IF(F769="","",IF(OR(G769="",G769='Start here'!$D$13),F769,IFERROR(F769/VLOOKUP(G769,'Rates'!$B$6:$C$25,2,FALSE),"?")))</f>
        <v/>
      </c>
    </row>
    <row r="770">
      <c r="B770" s="39" t="n"/>
      <c r="F770" s="40" t="n"/>
      <c r="H770" s="41">
        <f>IF(F770="","",IF(OR(G770="",G770='Start here'!$D$13),F770,IFERROR(F770/VLOOKUP(G770,'Rates'!$B$6:$C$25,2,FALSE),"?")))</f>
        <v/>
      </c>
    </row>
    <row r="771">
      <c r="B771" s="39" t="n"/>
      <c r="F771" s="40" t="n"/>
      <c r="H771" s="41">
        <f>IF(F771="","",IF(OR(G771="",G771='Start here'!$D$13),F771,IFERROR(F771/VLOOKUP(G771,'Rates'!$B$6:$C$25,2,FALSE),"?")))</f>
        <v/>
      </c>
    </row>
    <row r="772">
      <c r="B772" s="39" t="n"/>
      <c r="F772" s="40" t="n"/>
      <c r="H772" s="41">
        <f>IF(F772="","",IF(OR(G772="",G772='Start here'!$D$13),F772,IFERROR(F772/VLOOKUP(G772,'Rates'!$B$6:$C$25,2,FALSE),"?")))</f>
        <v/>
      </c>
    </row>
    <row r="773">
      <c r="B773" s="39" t="n"/>
      <c r="F773" s="40" t="n"/>
      <c r="H773" s="41">
        <f>IF(F773="","",IF(OR(G773="",G773='Start here'!$D$13),F773,IFERROR(F773/VLOOKUP(G773,'Rates'!$B$6:$C$25,2,FALSE),"?")))</f>
        <v/>
      </c>
    </row>
    <row r="774">
      <c r="B774" s="39" t="n"/>
      <c r="F774" s="40" t="n"/>
      <c r="H774" s="41">
        <f>IF(F774="","",IF(OR(G774="",G774='Start here'!$D$13),F774,IFERROR(F774/VLOOKUP(G774,'Rates'!$B$6:$C$25,2,FALSE),"?")))</f>
        <v/>
      </c>
    </row>
    <row r="775">
      <c r="B775" s="39" t="n"/>
      <c r="F775" s="40" t="n"/>
      <c r="H775" s="41">
        <f>IF(F775="","",IF(OR(G775="",G775='Start here'!$D$13),F775,IFERROR(F775/VLOOKUP(G775,'Rates'!$B$6:$C$25,2,FALSE),"?")))</f>
        <v/>
      </c>
    </row>
    <row r="776">
      <c r="B776" s="39" t="n"/>
      <c r="F776" s="40" t="n"/>
      <c r="H776" s="41">
        <f>IF(F776="","",IF(OR(G776="",G776='Start here'!$D$13),F776,IFERROR(F776/VLOOKUP(G776,'Rates'!$B$6:$C$25,2,FALSE),"?")))</f>
        <v/>
      </c>
    </row>
    <row r="777">
      <c r="B777" s="39" t="n"/>
      <c r="F777" s="40" t="n"/>
      <c r="H777" s="41">
        <f>IF(F777="","",IF(OR(G777="",G777='Start here'!$D$13),F777,IFERROR(F777/VLOOKUP(G777,'Rates'!$B$6:$C$25,2,FALSE),"?")))</f>
        <v/>
      </c>
    </row>
    <row r="778">
      <c r="B778" s="39" t="n"/>
      <c r="F778" s="40" t="n"/>
      <c r="H778" s="41">
        <f>IF(F778="","",IF(OR(G778="",G778='Start here'!$D$13),F778,IFERROR(F778/VLOOKUP(G778,'Rates'!$B$6:$C$25,2,FALSE),"?")))</f>
        <v/>
      </c>
    </row>
    <row r="779">
      <c r="B779" s="39" t="n"/>
      <c r="F779" s="40" t="n"/>
      <c r="H779" s="41">
        <f>IF(F779="","",IF(OR(G779="",G779='Start here'!$D$13),F779,IFERROR(F779/VLOOKUP(G779,'Rates'!$B$6:$C$25,2,FALSE),"?")))</f>
        <v/>
      </c>
    </row>
    <row r="780">
      <c r="B780" s="39" t="n"/>
      <c r="F780" s="40" t="n"/>
      <c r="H780" s="41">
        <f>IF(F780="","",IF(OR(G780="",G780='Start here'!$D$13),F780,IFERROR(F780/VLOOKUP(G780,'Rates'!$B$6:$C$25,2,FALSE),"?")))</f>
        <v/>
      </c>
    </row>
    <row r="781">
      <c r="B781" s="39" t="n"/>
      <c r="F781" s="40" t="n"/>
      <c r="H781" s="41">
        <f>IF(F781="","",IF(OR(G781="",G781='Start here'!$D$13),F781,IFERROR(F781/VLOOKUP(G781,'Rates'!$B$6:$C$25,2,FALSE),"?")))</f>
        <v/>
      </c>
    </row>
    <row r="782">
      <c r="B782" s="39" t="n"/>
      <c r="F782" s="40" t="n"/>
      <c r="H782" s="41">
        <f>IF(F782="","",IF(OR(G782="",G782='Start here'!$D$13),F782,IFERROR(F782/VLOOKUP(G782,'Rates'!$B$6:$C$25,2,FALSE),"?")))</f>
        <v/>
      </c>
    </row>
    <row r="783">
      <c r="B783" s="39" t="n"/>
      <c r="F783" s="40" t="n"/>
      <c r="H783" s="41">
        <f>IF(F783="","",IF(OR(G783="",G783='Start here'!$D$13),F783,IFERROR(F783/VLOOKUP(G783,'Rates'!$B$6:$C$25,2,FALSE),"?")))</f>
        <v/>
      </c>
    </row>
    <row r="784">
      <c r="B784" s="39" t="n"/>
      <c r="F784" s="40" t="n"/>
      <c r="H784" s="41">
        <f>IF(F784="","",IF(OR(G784="",G784='Start here'!$D$13),F784,IFERROR(F784/VLOOKUP(G784,'Rates'!$B$6:$C$25,2,FALSE),"?")))</f>
        <v/>
      </c>
    </row>
    <row r="785">
      <c r="B785" s="39" t="n"/>
      <c r="F785" s="40" t="n"/>
      <c r="H785" s="41">
        <f>IF(F785="","",IF(OR(G785="",G785='Start here'!$D$13),F785,IFERROR(F785/VLOOKUP(G785,'Rates'!$B$6:$C$25,2,FALSE),"?")))</f>
        <v/>
      </c>
    </row>
    <row r="786">
      <c r="B786" s="39" t="n"/>
      <c r="F786" s="40" t="n"/>
      <c r="H786" s="41">
        <f>IF(F786="","",IF(OR(G786="",G786='Start here'!$D$13),F786,IFERROR(F786/VLOOKUP(G786,'Rates'!$B$6:$C$25,2,FALSE),"?")))</f>
        <v/>
      </c>
    </row>
    <row r="787">
      <c r="B787" s="39" t="n"/>
      <c r="F787" s="40" t="n"/>
      <c r="H787" s="41">
        <f>IF(F787="","",IF(OR(G787="",G787='Start here'!$D$13),F787,IFERROR(F787/VLOOKUP(G787,'Rates'!$B$6:$C$25,2,FALSE),"?")))</f>
        <v/>
      </c>
    </row>
    <row r="788">
      <c r="B788" s="39" t="n"/>
      <c r="F788" s="40" t="n"/>
      <c r="H788" s="41">
        <f>IF(F788="","",IF(OR(G788="",G788='Start here'!$D$13),F788,IFERROR(F788/VLOOKUP(G788,'Rates'!$B$6:$C$25,2,FALSE),"?")))</f>
        <v/>
      </c>
    </row>
    <row r="789">
      <c r="B789" s="39" t="n"/>
      <c r="F789" s="40" t="n"/>
      <c r="H789" s="41">
        <f>IF(F789="","",IF(OR(G789="",G789='Start here'!$D$13),F789,IFERROR(F789/VLOOKUP(G789,'Rates'!$B$6:$C$25,2,FALSE),"?")))</f>
        <v/>
      </c>
    </row>
    <row r="790">
      <c r="B790" s="39" t="n"/>
      <c r="F790" s="40" t="n"/>
      <c r="H790" s="41">
        <f>IF(F790="","",IF(OR(G790="",G790='Start here'!$D$13),F790,IFERROR(F790/VLOOKUP(G790,'Rates'!$B$6:$C$25,2,FALSE),"?")))</f>
        <v/>
      </c>
    </row>
    <row r="791">
      <c r="B791" s="39" t="n"/>
      <c r="F791" s="40" t="n"/>
      <c r="H791" s="41">
        <f>IF(F791="","",IF(OR(G791="",G791='Start here'!$D$13),F791,IFERROR(F791/VLOOKUP(G791,'Rates'!$B$6:$C$25,2,FALSE),"?")))</f>
        <v/>
      </c>
    </row>
    <row r="792">
      <c r="B792" s="39" t="n"/>
      <c r="F792" s="40" t="n"/>
      <c r="H792" s="41">
        <f>IF(F792="","",IF(OR(G792="",G792='Start here'!$D$13),F792,IFERROR(F792/VLOOKUP(G792,'Rates'!$B$6:$C$25,2,FALSE),"?")))</f>
        <v/>
      </c>
    </row>
    <row r="793">
      <c r="B793" s="39" t="n"/>
      <c r="F793" s="40" t="n"/>
      <c r="H793" s="41">
        <f>IF(F793="","",IF(OR(G793="",G793='Start here'!$D$13),F793,IFERROR(F793/VLOOKUP(G793,'Rates'!$B$6:$C$25,2,FALSE),"?")))</f>
        <v/>
      </c>
    </row>
    <row r="794">
      <c r="B794" s="39" t="n"/>
      <c r="F794" s="40" t="n"/>
      <c r="H794" s="41">
        <f>IF(F794="","",IF(OR(G794="",G794='Start here'!$D$13),F794,IFERROR(F794/VLOOKUP(G794,'Rates'!$B$6:$C$25,2,FALSE),"?")))</f>
        <v/>
      </c>
    </row>
    <row r="795">
      <c r="B795" s="39" t="n"/>
      <c r="F795" s="40" t="n"/>
      <c r="H795" s="41">
        <f>IF(F795="","",IF(OR(G795="",G795='Start here'!$D$13),F795,IFERROR(F795/VLOOKUP(G795,'Rates'!$B$6:$C$25,2,FALSE),"?")))</f>
        <v/>
      </c>
    </row>
    <row r="796">
      <c r="B796" s="39" t="n"/>
      <c r="F796" s="40" t="n"/>
      <c r="H796" s="41">
        <f>IF(F796="","",IF(OR(G796="",G796='Start here'!$D$13),F796,IFERROR(F796/VLOOKUP(G796,'Rates'!$B$6:$C$25,2,FALSE),"?")))</f>
        <v/>
      </c>
    </row>
    <row r="797">
      <c r="B797" s="39" t="n"/>
      <c r="F797" s="40" t="n"/>
      <c r="H797" s="41">
        <f>IF(F797="","",IF(OR(G797="",G797='Start here'!$D$13),F797,IFERROR(F797/VLOOKUP(G797,'Rates'!$B$6:$C$25,2,FALSE),"?")))</f>
        <v/>
      </c>
    </row>
    <row r="798">
      <c r="B798" s="39" t="n"/>
      <c r="F798" s="40" t="n"/>
      <c r="H798" s="41">
        <f>IF(F798="","",IF(OR(G798="",G798='Start here'!$D$13),F798,IFERROR(F798/VLOOKUP(G798,'Rates'!$B$6:$C$25,2,FALSE),"?")))</f>
        <v/>
      </c>
    </row>
    <row r="799">
      <c r="B799" s="39" t="n"/>
      <c r="F799" s="40" t="n"/>
      <c r="H799" s="41">
        <f>IF(F799="","",IF(OR(G799="",G799='Start here'!$D$13),F799,IFERROR(F799/VLOOKUP(G799,'Rates'!$B$6:$C$25,2,FALSE),"?")))</f>
        <v/>
      </c>
    </row>
    <row r="800">
      <c r="B800" s="39" t="n"/>
      <c r="F800" s="40" t="n"/>
      <c r="H800" s="41">
        <f>IF(F800="","",IF(OR(G800="",G800='Start here'!$D$13),F800,IFERROR(F800/VLOOKUP(G800,'Rates'!$B$6:$C$25,2,FALSE),"?")))</f>
        <v/>
      </c>
    </row>
    <row r="801">
      <c r="B801" s="39" t="n"/>
      <c r="F801" s="40" t="n"/>
      <c r="H801" s="41">
        <f>IF(F801="","",IF(OR(G801="",G801='Start here'!$D$13),F801,IFERROR(F801/VLOOKUP(G801,'Rates'!$B$6:$C$25,2,FALSE),"?")))</f>
        <v/>
      </c>
    </row>
    <row r="802">
      <c r="B802" s="39" t="n"/>
      <c r="F802" s="40" t="n"/>
      <c r="H802" s="41">
        <f>IF(F802="","",IF(OR(G802="",G802='Start here'!$D$13),F802,IFERROR(F802/VLOOKUP(G802,'Rates'!$B$6:$C$25,2,FALSE),"?")))</f>
        <v/>
      </c>
    </row>
    <row r="803">
      <c r="B803" s="39" t="n"/>
      <c r="F803" s="40" t="n"/>
      <c r="H803" s="41">
        <f>IF(F803="","",IF(OR(G803="",G803='Start here'!$D$13),F803,IFERROR(F803/VLOOKUP(G803,'Rates'!$B$6:$C$25,2,FALSE),"?")))</f>
        <v/>
      </c>
    </row>
    <row r="804">
      <c r="B804" s="39" t="n"/>
      <c r="F804" s="40" t="n"/>
      <c r="H804" s="41">
        <f>IF(F804="","",IF(OR(G804="",G804='Start here'!$D$13),F804,IFERROR(F804/VLOOKUP(G804,'Rates'!$B$6:$C$25,2,FALSE),"?")))</f>
        <v/>
      </c>
    </row>
    <row r="805">
      <c r="B805" s="39" t="n"/>
      <c r="F805" s="40" t="n"/>
      <c r="H805" s="41">
        <f>IF(F805="","",IF(OR(G805="",G805='Start here'!$D$13),F805,IFERROR(F805/VLOOKUP(G805,'Rates'!$B$6:$C$25,2,FALSE),"?")))</f>
        <v/>
      </c>
    </row>
    <row r="806">
      <c r="B806" s="39" t="n"/>
      <c r="F806" s="40" t="n"/>
      <c r="H806" s="41">
        <f>IF(F806="","",IF(OR(G806="",G806='Start here'!$D$13),F806,IFERROR(F806/VLOOKUP(G806,'Rates'!$B$6:$C$25,2,FALSE),"?")))</f>
        <v/>
      </c>
    </row>
    <row r="807">
      <c r="B807" s="39" t="n"/>
      <c r="F807" s="40" t="n"/>
      <c r="H807" s="41">
        <f>IF(F807="","",IF(OR(G807="",G807='Start here'!$D$13),F807,IFERROR(F807/VLOOKUP(G807,'Rates'!$B$6:$C$25,2,FALSE),"?")))</f>
        <v/>
      </c>
    </row>
    <row r="808">
      <c r="B808" s="39" t="n"/>
      <c r="F808" s="40" t="n"/>
      <c r="H808" s="41">
        <f>IF(F808="","",IF(OR(G808="",G808='Start here'!$D$13),F808,IFERROR(F808/VLOOKUP(G808,'Rates'!$B$6:$C$25,2,FALSE),"?")))</f>
        <v/>
      </c>
    </row>
    <row r="809">
      <c r="B809" s="39" t="n"/>
      <c r="F809" s="40" t="n"/>
      <c r="H809" s="41">
        <f>IF(F809="","",IF(OR(G809="",G809='Start here'!$D$13),F809,IFERROR(F809/VLOOKUP(G809,'Rates'!$B$6:$C$25,2,FALSE),"?")))</f>
        <v/>
      </c>
    </row>
    <row r="810">
      <c r="B810" s="39" t="n"/>
      <c r="F810" s="40" t="n"/>
      <c r="H810" s="41">
        <f>IF(F810="","",IF(OR(G810="",G810='Start here'!$D$13),F810,IFERROR(F810/VLOOKUP(G810,'Rates'!$B$6:$C$25,2,FALSE),"?")))</f>
        <v/>
      </c>
    </row>
    <row r="811">
      <c r="B811" s="39" t="n"/>
      <c r="F811" s="40" t="n"/>
      <c r="H811" s="41">
        <f>IF(F811="","",IF(OR(G811="",G811='Start here'!$D$13),F811,IFERROR(F811/VLOOKUP(G811,'Rates'!$B$6:$C$25,2,FALSE),"?")))</f>
        <v/>
      </c>
    </row>
    <row r="812">
      <c r="B812" s="39" t="n"/>
      <c r="F812" s="40" t="n"/>
      <c r="H812" s="41">
        <f>IF(F812="","",IF(OR(G812="",G812='Start here'!$D$13),F812,IFERROR(F812/VLOOKUP(G812,'Rates'!$B$6:$C$25,2,FALSE),"?")))</f>
        <v/>
      </c>
    </row>
    <row r="813">
      <c r="B813" s="39" t="n"/>
      <c r="F813" s="40" t="n"/>
      <c r="H813" s="41">
        <f>IF(F813="","",IF(OR(G813="",G813='Start here'!$D$13),F813,IFERROR(F813/VLOOKUP(G813,'Rates'!$B$6:$C$25,2,FALSE),"?")))</f>
        <v/>
      </c>
    </row>
    <row r="814">
      <c r="B814" s="39" t="n"/>
      <c r="F814" s="40" t="n"/>
      <c r="H814" s="41">
        <f>IF(F814="","",IF(OR(G814="",G814='Start here'!$D$13),F814,IFERROR(F814/VLOOKUP(G814,'Rates'!$B$6:$C$25,2,FALSE),"?")))</f>
        <v/>
      </c>
    </row>
    <row r="815">
      <c r="B815" s="39" t="n"/>
      <c r="F815" s="40" t="n"/>
      <c r="H815" s="41">
        <f>IF(F815="","",IF(OR(G815="",G815='Start here'!$D$13),F815,IFERROR(F815/VLOOKUP(G815,'Rates'!$B$6:$C$25,2,FALSE),"?")))</f>
        <v/>
      </c>
    </row>
    <row r="816">
      <c r="B816" s="39" t="n"/>
      <c r="F816" s="40" t="n"/>
      <c r="H816" s="41">
        <f>IF(F816="","",IF(OR(G816="",G816='Start here'!$D$13),F816,IFERROR(F816/VLOOKUP(G816,'Rates'!$B$6:$C$25,2,FALSE),"?")))</f>
        <v/>
      </c>
    </row>
    <row r="817">
      <c r="B817" s="39" t="n"/>
      <c r="F817" s="40" t="n"/>
      <c r="H817" s="41">
        <f>IF(F817="","",IF(OR(G817="",G817='Start here'!$D$13),F817,IFERROR(F817/VLOOKUP(G817,'Rates'!$B$6:$C$25,2,FALSE),"?")))</f>
        <v/>
      </c>
    </row>
    <row r="818">
      <c r="B818" s="39" t="n"/>
      <c r="F818" s="40" t="n"/>
      <c r="H818" s="41">
        <f>IF(F818="","",IF(OR(G818="",G818='Start here'!$D$13),F818,IFERROR(F818/VLOOKUP(G818,'Rates'!$B$6:$C$25,2,FALSE),"?")))</f>
        <v/>
      </c>
    </row>
    <row r="819">
      <c r="B819" s="39" t="n"/>
      <c r="F819" s="40" t="n"/>
      <c r="H819" s="41">
        <f>IF(F819="","",IF(OR(G819="",G819='Start here'!$D$13),F819,IFERROR(F819/VLOOKUP(G819,'Rates'!$B$6:$C$25,2,FALSE),"?")))</f>
        <v/>
      </c>
    </row>
    <row r="820">
      <c r="B820" s="39" t="n"/>
      <c r="F820" s="40" t="n"/>
      <c r="H820" s="41">
        <f>IF(F820="","",IF(OR(G820="",G820='Start here'!$D$13),F820,IFERROR(F820/VLOOKUP(G820,'Rates'!$B$6:$C$25,2,FALSE),"?")))</f>
        <v/>
      </c>
    </row>
    <row r="821">
      <c r="B821" s="39" t="n"/>
      <c r="F821" s="40" t="n"/>
      <c r="H821" s="41">
        <f>IF(F821="","",IF(OR(G821="",G821='Start here'!$D$13),F821,IFERROR(F821/VLOOKUP(G821,'Rates'!$B$6:$C$25,2,FALSE),"?")))</f>
        <v/>
      </c>
    </row>
    <row r="822">
      <c r="B822" s="39" t="n"/>
      <c r="F822" s="40" t="n"/>
      <c r="H822" s="41">
        <f>IF(F822="","",IF(OR(G822="",G822='Start here'!$D$13),F822,IFERROR(F822/VLOOKUP(G822,'Rates'!$B$6:$C$25,2,FALSE),"?")))</f>
        <v/>
      </c>
    </row>
    <row r="823">
      <c r="B823" s="39" t="n"/>
      <c r="F823" s="40" t="n"/>
      <c r="H823" s="41">
        <f>IF(F823="","",IF(OR(G823="",G823='Start here'!$D$13),F823,IFERROR(F823/VLOOKUP(G823,'Rates'!$B$6:$C$25,2,FALSE),"?")))</f>
        <v/>
      </c>
    </row>
    <row r="824">
      <c r="B824" s="39" t="n"/>
      <c r="F824" s="40" t="n"/>
      <c r="H824" s="41">
        <f>IF(F824="","",IF(OR(G824="",G824='Start here'!$D$13),F824,IFERROR(F824/VLOOKUP(G824,'Rates'!$B$6:$C$25,2,FALSE),"?")))</f>
        <v/>
      </c>
    </row>
    <row r="825">
      <c r="B825" s="39" t="n"/>
      <c r="F825" s="40" t="n"/>
      <c r="H825" s="41">
        <f>IF(F825="","",IF(OR(G825="",G825='Start here'!$D$13),F825,IFERROR(F825/VLOOKUP(G825,'Rates'!$B$6:$C$25,2,FALSE),"?")))</f>
        <v/>
      </c>
    </row>
    <row r="826">
      <c r="B826" s="39" t="n"/>
      <c r="F826" s="40" t="n"/>
      <c r="H826" s="41">
        <f>IF(F826="","",IF(OR(G826="",G826='Start here'!$D$13),F826,IFERROR(F826/VLOOKUP(G826,'Rates'!$B$6:$C$25,2,FALSE),"?")))</f>
        <v/>
      </c>
    </row>
    <row r="827">
      <c r="B827" s="39" t="n"/>
      <c r="F827" s="40" t="n"/>
      <c r="H827" s="41">
        <f>IF(F827="","",IF(OR(G827="",G827='Start here'!$D$13),F827,IFERROR(F827/VLOOKUP(G827,'Rates'!$B$6:$C$25,2,FALSE),"?")))</f>
        <v/>
      </c>
    </row>
    <row r="828">
      <c r="B828" s="39" t="n"/>
      <c r="F828" s="40" t="n"/>
      <c r="H828" s="41">
        <f>IF(F828="","",IF(OR(G828="",G828='Start here'!$D$13),F828,IFERROR(F828/VLOOKUP(G828,'Rates'!$B$6:$C$25,2,FALSE),"?")))</f>
        <v/>
      </c>
    </row>
    <row r="829">
      <c r="B829" s="39" t="n"/>
      <c r="F829" s="40" t="n"/>
      <c r="H829" s="41">
        <f>IF(F829="","",IF(OR(G829="",G829='Start here'!$D$13),F829,IFERROR(F829/VLOOKUP(G829,'Rates'!$B$6:$C$25,2,FALSE),"?")))</f>
        <v/>
      </c>
    </row>
    <row r="830">
      <c r="B830" s="39" t="n"/>
      <c r="F830" s="40" t="n"/>
      <c r="H830" s="41">
        <f>IF(F830="","",IF(OR(G830="",G830='Start here'!$D$13),F830,IFERROR(F830/VLOOKUP(G830,'Rates'!$B$6:$C$25,2,FALSE),"?")))</f>
        <v/>
      </c>
    </row>
    <row r="831">
      <c r="B831" s="39" t="n"/>
      <c r="F831" s="40" t="n"/>
      <c r="H831" s="41">
        <f>IF(F831="","",IF(OR(G831="",G831='Start here'!$D$13),F831,IFERROR(F831/VLOOKUP(G831,'Rates'!$B$6:$C$25,2,FALSE),"?")))</f>
        <v/>
      </c>
    </row>
    <row r="832">
      <c r="B832" s="39" t="n"/>
      <c r="F832" s="40" t="n"/>
      <c r="H832" s="41">
        <f>IF(F832="","",IF(OR(G832="",G832='Start here'!$D$13),F832,IFERROR(F832/VLOOKUP(G832,'Rates'!$B$6:$C$25,2,FALSE),"?")))</f>
        <v/>
      </c>
    </row>
    <row r="833">
      <c r="B833" s="39" t="n"/>
      <c r="F833" s="40" t="n"/>
      <c r="H833" s="41">
        <f>IF(F833="","",IF(OR(G833="",G833='Start here'!$D$13),F833,IFERROR(F833/VLOOKUP(G833,'Rates'!$B$6:$C$25,2,FALSE),"?")))</f>
        <v/>
      </c>
    </row>
    <row r="834">
      <c r="B834" s="39" t="n"/>
      <c r="F834" s="40" t="n"/>
      <c r="H834" s="41">
        <f>IF(F834="","",IF(OR(G834="",G834='Start here'!$D$13),F834,IFERROR(F834/VLOOKUP(G834,'Rates'!$B$6:$C$25,2,FALSE),"?")))</f>
        <v/>
      </c>
    </row>
    <row r="835">
      <c r="B835" s="39" t="n"/>
      <c r="F835" s="40" t="n"/>
      <c r="H835" s="41">
        <f>IF(F835="","",IF(OR(G835="",G835='Start here'!$D$13),F835,IFERROR(F835/VLOOKUP(G835,'Rates'!$B$6:$C$25,2,FALSE),"?")))</f>
        <v/>
      </c>
    </row>
    <row r="836">
      <c r="B836" s="39" t="n"/>
      <c r="F836" s="40" t="n"/>
      <c r="H836" s="41">
        <f>IF(F836="","",IF(OR(G836="",G836='Start here'!$D$13),F836,IFERROR(F836/VLOOKUP(G836,'Rates'!$B$6:$C$25,2,FALSE),"?")))</f>
        <v/>
      </c>
    </row>
    <row r="837">
      <c r="B837" s="39" t="n"/>
      <c r="F837" s="40" t="n"/>
      <c r="H837" s="41">
        <f>IF(F837="","",IF(OR(G837="",G837='Start here'!$D$13),F837,IFERROR(F837/VLOOKUP(G837,'Rates'!$B$6:$C$25,2,FALSE),"?")))</f>
        <v/>
      </c>
    </row>
    <row r="838">
      <c r="B838" s="39" t="n"/>
      <c r="F838" s="40" t="n"/>
      <c r="H838" s="41">
        <f>IF(F838="","",IF(OR(G838="",G838='Start here'!$D$13),F838,IFERROR(F838/VLOOKUP(G838,'Rates'!$B$6:$C$25,2,FALSE),"?")))</f>
        <v/>
      </c>
    </row>
    <row r="839">
      <c r="B839" s="39" t="n"/>
      <c r="F839" s="40" t="n"/>
      <c r="H839" s="41">
        <f>IF(F839="","",IF(OR(G839="",G839='Start here'!$D$13),F839,IFERROR(F839/VLOOKUP(G839,'Rates'!$B$6:$C$25,2,FALSE),"?")))</f>
        <v/>
      </c>
    </row>
    <row r="840">
      <c r="B840" s="39" t="n"/>
      <c r="F840" s="40" t="n"/>
      <c r="H840" s="41">
        <f>IF(F840="","",IF(OR(G840="",G840='Start here'!$D$13),F840,IFERROR(F840/VLOOKUP(G840,'Rates'!$B$6:$C$25,2,FALSE),"?")))</f>
        <v/>
      </c>
    </row>
    <row r="841">
      <c r="B841" s="39" t="n"/>
      <c r="F841" s="40" t="n"/>
      <c r="H841" s="41">
        <f>IF(F841="","",IF(OR(G841="",G841='Start here'!$D$13),F841,IFERROR(F841/VLOOKUP(G841,'Rates'!$B$6:$C$25,2,FALSE),"?")))</f>
        <v/>
      </c>
    </row>
    <row r="842">
      <c r="B842" s="39" t="n"/>
      <c r="F842" s="40" t="n"/>
      <c r="H842" s="41">
        <f>IF(F842="","",IF(OR(G842="",G842='Start here'!$D$13),F842,IFERROR(F842/VLOOKUP(G842,'Rates'!$B$6:$C$25,2,FALSE),"?")))</f>
        <v/>
      </c>
    </row>
    <row r="843">
      <c r="B843" s="39" t="n"/>
      <c r="F843" s="40" t="n"/>
      <c r="H843" s="41">
        <f>IF(F843="","",IF(OR(G843="",G843='Start here'!$D$13),F843,IFERROR(F843/VLOOKUP(G843,'Rates'!$B$6:$C$25,2,FALSE),"?")))</f>
        <v/>
      </c>
    </row>
    <row r="844">
      <c r="B844" s="39" t="n"/>
      <c r="F844" s="40" t="n"/>
      <c r="H844" s="41">
        <f>IF(F844="","",IF(OR(G844="",G844='Start here'!$D$13),F844,IFERROR(F844/VLOOKUP(G844,'Rates'!$B$6:$C$25,2,FALSE),"?")))</f>
        <v/>
      </c>
    </row>
    <row r="845">
      <c r="B845" s="39" t="n"/>
      <c r="F845" s="40" t="n"/>
      <c r="H845" s="41">
        <f>IF(F845="","",IF(OR(G845="",G845='Start here'!$D$13),F845,IFERROR(F845/VLOOKUP(G845,'Rates'!$B$6:$C$25,2,FALSE),"?")))</f>
        <v/>
      </c>
    </row>
    <row r="846">
      <c r="B846" s="39" t="n"/>
      <c r="F846" s="40" t="n"/>
      <c r="H846" s="41">
        <f>IF(F846="","",IF(OR(G846="",G846='Start here'!$D$13),F846,IFERROR(F846/VLOOKUP(G846,'Rates'!$B$6:$C$25,2,FALSE),"?")))</f>
        <v/>
      </c>
    </row>
    <row r="847">
      <c r="B847" s="39" t="n"/>
      <c r="F847" s="40" t="n"/>
      <c r="H847" s="41">
        <f>IF(F847="","",IF(OR(G847="",G847='Start here'!$D$13),F847,IFERROR(F847/VLOOKUP(G847,'Rates'!$B$6:$C$25,2,FALSE),"?")))</f>
        <v/>
      </c>
    </row>
    <row r="848">
      <c r="B848" s="39" t="n"/>
      <c r="F848" s="40" t="n"/>
      <c r="H848" s="41">
        <f>IF(F848="","",IF(OR(G848="",G848='Start here'!$D$13),F848,IFERROR(F848/VLOOKUP(G848,'Rates'!$B$6:$C$25,2,FALSE),"?")))</f>
        <v/>
      </c>
    </row>
    <row r="849">
      <c r="B849" s="39" t="n"/>
      <c r="F849" s="40" t="n"/>
      <c r="H849" s="41">
        <f>IF(F849="","",IF(OR(G849="",G849='Start here'!$D$13),F849,IFERROR(F849/VLOOKUP(G849,'Rates'!$B$6:$C$25,2,FALSE),"?")))</f>
        <v/>
      </c>
    </row>
    <row r="850">
      <c r="B850" s="39" t="n"/>
      <c r="F850" s="40" t="n"/>
      <c r="H850" s="41">
        <f>IF(F850="","",IF(OR(G850="",G850='Start here'!$D$13),F850,IFERROR(F850/VLOOKUP(G850,'Rates'!$B$6:$C$25,2,FALSE),"?")))</f>
        <v/>
      </c>
    </row>
    <row r="851">
      <c r="B851" s="39" t="n"/>
      <c r="F851" s="40" t="n"/>
      <c r="H851" s="41">
        <f>IF(F851="","",IF(OR(G851="",G851='Start here'!$D$13),F851,IFERROR(F851/VLOOKUP(G851,'Rates'!$B$6:$C$25,2,FALSE),"?")))</f>
        <v/>
      </c>
    </row>
    <row r="852">
      <c r="B852" s="39" t="n"/>
      <c r="F852" s="40" t="n"/>
      <c r="H852" s="41">
        <f>IF(F852="","",IF(OR(G852="",G852='Start here'!$D$13),F852,IFERROR(F852/VLOOKUP(G852,'Rates'!$B$6:$C$25,2,FALSE),"?")))</f>
        <v/>
      </c>
    </row>
    <row r="853">
      <c r="B853" s="39" t="n"/>
      <c r="F853" s="40" t="n"/>
      <c r="H853" s="41">
        <f>IF(F853="","",IF(OR(G853="",G853='Start here'!$D$13),F853,IFERROR(F853/VLOOKUP(G853,'Rates'!$B$6:$C$25,2,FALSE),"?")))</f>
        <v/>
      </c>
    </row>
    <row r="854">
      <c r="B854" s="39" t="n"/>
      <c r="F854" s="40" t="n"/>
      <c r="H854" s="41">
        <f>IF(F854="","",IF(OR(G854="",G854='Start here'!$D$13),F854,IFERROR(F854/VLOOKUP(G854,'Rates'!$B$6:$C$25,2,FALSE),"?")))</f>
        <v/>
      </c>
    </row>
    <row r="855">
      <c r="B855" s="39" t="n"/>
      <c r="F855" s="40" t="n"/>
      <c r="H855" s="41">
        <f>IF(F855="","",IF(OR(G855="",G855='Start here'!$D$13),F855,IFERROR(F855/VLOOKUP(G855,'Rates'!$B$6:$C$25,2,FALSE),"?")))</f>
        <v/>
      </c>
    </row>
    <row r="856">
      <c r="B856" s="39" t="n"/>
      <c r="F856" s="40" t="n"/>
      <c r="H856" s="41">
        <f>IF(F856="","",IF(OR(G856="",G856='Start here'!$D$13),F856,IFERROR(F856/VLOOKUP(G856,'Rates'!$B$6:$C$25,2,FALSE),"?")))</f>
        <v/>
      </c>
    </row>
    <row r="857">
      <c r="B857" s="39" t="n"/>
      <c r="F857" s="40" t="n"/>
      <c r="H857" s="41">
        <f>IF(F857="","",IF(OR(G857="",G857='Start here'!$D$13),F857,IFERROR(F857/VLOOKUP(G857,'Rates'!$B$6:$C$25,2,FALSE),"?")))</f>
        <v/>
      </c>
    </row>
    <row r="858">
      <c r="B858" s="39" t="n"/>
      <c r="F858" s="40" t="n"/>
      <c r="H858" s="41">
        <f>IF(F858="","",IF(OR(G858="",G858='Start here'!$D$13),F858,IFERROR(F858/VLOOKUP(G858,'Rates'!$B$6:$C$25,2,FALSE),"?")))</f>
        <v/>
      </c>
    </row>
    <row r="859">
      <c r="B859" s="39" t="n"/>
      <c r="F859" s="40" t="n"/>
      <c r="H859" s="41">
        <f>IF(F859="","",IF(OR(G859="",G859='Start here'!$D$13),F859,IFERROR(F859/VLOOKUP(G859,'Rates'!$B$6:$C$25,2,FALSE),"?")))</f>
        <v/>
      </c>
    </row>
    <row r="860">
      <c r="B860" s="39" t="n"/>
      <c r="F860" s="40" t="n"/>
      <c r="H860" s="41">
        <f>IF(F860="","",IF(OR(G860="",G860='Start here'!$D$13),F860,IFERROR(F860/VLOOKUP(G860,'Rates'!$B$6:$C$25,2,FALSE),"?")))</f>
        <v/>
      </c>
    </row>
    <row r="861">
      <c r="B861" s="39" t="n"/>
      <c r="F861" s="40" t="n"/>
      <c r="H861" s="41">
        <f>IF(F861="","",IF(OR(G861="",G861='Start here'!$D$13),F861,IFERROR(F861/VLOOKUP(G861,'Rates'!$B$6:$C$25,2,FALSE),"?")))</f>
        <v/>
      </c>
    </row>
    <row r="862">
      <c r="B862" s="39" t="n"/>
      <c r="F862" s="40" t="n"/>
      <c r="H862" s="41">
        <f>IF(F862="","",IF(OR(G862="",G862='Start here'!$D$13),F862,IFERROR(F862/VLOOKUP(G862,'Rates'!$B$6:$C$25,2,FALSE),"?")))</f>
        <v/>
      </c>
    </row>
    <row r="863">
      <c r="B863" s="39" t="n"/>
      <c r="F863" s="40" t="n"/>
      <c r="H863" s="41">
        <f>IF(F863="","",IF(OR(G863="",G863='Start here'!$D$13),F863,IFERROR(F863/VLOOKUP(G863,'Rates'!$B$6:$C$25,2,FALSE),"?")))</f>
        <v/>
      </c>
    </row>
    <row r="864">
      <c r="B864" s="39" t="n"/>
      <c r="F864" s="40" t="n"/>
      <c r="H864" s="41">
        <f>IF(F864="","",IF(OR(G864="",G864='Start here'!$D$13),F864,IFERROR(F864/VLOOKUP(G864,'Rates'!$B$6:$C$25,2,FALSE),"?")))</f>
        <v/>
      </c>
    </row>
    <row r="865">
      <c r="B865" s="39" t="n"/>
      <c r="F865" s="40" t="n"/>
      <c r="H865" s="41">
        <f>IF(F865="","",IF(OR(G865="",G865='Start here'!$D$13),F865,IFERROR(F865/VLOOKUP(G865,'Rates'!$B$6:$C$25,2,FALSE),"?")))</f>
        <v/>
      </c>
    </row>
    <row r="866">
      <c r="B866" s="39" t="n"/>
      <c r="F866" s="40" t="n"/>
      <c r="H866" s="41">
        <f>IF(F866="","",IF(OR(G866="",G866='Start here'!$D$13),F866,IFERROR(F866/VLOOKUP(G866,'Rates'!$B$6:$C$25,2,FALSE),"?")))</f>
        <v/>
      </c>
    </row>
    <row r="867">
      <c r="B867" s="39" t="n"/>
      <c r="F867" s="40" t="n"/>
      <c r="H867" s="41">
        <f>IF(F867="","",IF(OR(G867="",G867='Start here'!$D$13),F867,IFERROR(F867/VLOOKUP(G867,'Rates'!$B$6:$C$25,2,FALSE),"?")))</f>
        <v/>
      </c>
    </row>
    <row r="868">
      <c r="B868" s="39" t="n"/>
      <c r="F868" s="40" t="n"/>
      <c r="H868" s="41">
        <f>IF(F868="","",IF(OR(G868="",G868='Start here'!$D$13),F868,IFERROR(F868/VLOOKUP(G868,'Rates'!$B$6:$C$25,2,FALSE),"?")))</f>
        <v/>
      </c>
    </row>
    <row r="869">
      <c r="B869" s="39" t="n"/>
      <c r="F869" s="40" t="n"/>
      <c r="H869" s="41">
        <f>IF(F869="","",IF(OR(G869="",G869='Start here'!$D$13),F869,IFERROR(F869/VLOOKUP(G869,'Rates'!$B$6:$C$25,2,FALSE),"?")))</f>
        <v/>
      </c>
    </row>
    <row r="870">
      <c r="B870" s="39" t="n"/>
      <c r="F870" s="40" t="n"/>
      <c r="H870" s="41">
        <f>IF(F870="","",IF(OR(G870="",G870='Start here'!$D$13),F870,IFERROR(F870/VLOOKUP(G870,'Rates'!$B$6:$C$25,2,FALSE),"?")))</f>
        <v/>
      </c>
    </row>
    <row r="871">
      <c r="B871" s="39" t="n"/>
      <c r="F871" s="40" t="n"/>
      <c r="H871" s="41">
        <f>IF(F871="","",IF(OR(G871="",G871='Start here'!$D$13),F871,IFERROR(F871/VLOOKUP(G871,'Rates'!$B$6:$C$25,2,FALSE),"?")))</f>
        <v/>
      </c>
    </row>
    <row r="872">
      <c r="B872" s="39" t="n"/>
      <c r="F872" s="40" t="n"/>
      <c r="H872" s="41">
        <f>IF(F872="","",IF(OR(G872="",G872='Start here'!$D$13),F872,IFERROR(F872/VLOOKUP(G872,'Rates'!$B$6:$C$25,2,FALSE),"?")))</f>
        <v/>
      </c>
    </row>
    <row r="873">
      <c r="B873" s="39" t="n"/>
      <c r="F873" s="40" t="n"/>
      <c r="H873" s="41">
        <f>IF(F873="","",IF(OR(G873="",G873='Start here'!$D$13),F873,IFERROR(F873/VLOOKUP(G873,'Rates'!$B$6:$C$25,2,FALSE),"?")))</f>
        <v/>
      </c>
    </row>
    <row r="874">
      <c r="B874" s="39" t="n"/>
      <c r="F874" s="40" t="n"/>
      <c r="H874" s="41">
        <f>IF(F874="","",IF(OR(G874="",G874='Start here'!$D$13),F874,IFERROR(F874/VLOOKUP(G874,'Rates'!$B$6:$C$25,2,FALSE),"?")))</f>
        <v/>
      </c>
    </row>
    <row r="875">
      <c r="B875" s="39" t="n"/>
      <c r="F875" s="40" t="n"/>
      <c r="H875" s="41">
        <f>IF(F875="","",IF(OR(G875="",G875='Start here'!$D$13),F875,IFERROR(F875/VLOOKUP(G875,'Rates'!$B$6:$C$25,2,FALSE),"?")))</f>
        <v/>
      </c>
    </row>
    <row r="876">
      <c r="B876" s="39" t="n"/>
      <c r="F876" s="40" t="n"/>
      <c r="H876" s="41">
        <f>IF(F876="","",IF(OR(G876="",G876='Start here'!$D$13),F876,IFERROR(F876/VLOOKUP(G876,'Rates'!$B$6:$C$25,2,FALSE),"?")))</f>
        <v/>
      </c>
    </row>
    <row r="877">
      <c r="B877" s="39" t="n"/>
      <c r="F877" s="40" t="n"/>
      <c r="H877" s="41">
        <f>IF(F877="","",IF(OR(G877="",G877='Start here'!$D$13),F877,IFERROR(F877/VLOOKUP(G877,'Rates'!$B$6:$C$25,2,FALSE),"?")))</f>
        <v/>
      </c>
    </row>
    <row r="878">
      <c r="B878" s="39" t="n"/>
      <c r="F878" s="40" t="n"/>
      <c r="H878" s="41">
        <f>IF(F878="","",IF(OR(G878="",G878='Start here'!$D$13),F878,IFERROR(F878/VLOOKUP(G878,'Rates'!$B$6:$C$25,2,FALSE),"?")))</f>
        <v/>
      </c>
    </row>
    <row r="879">
      <c r="B879" s="39" t="n"/>
      <c r="F879" s="40" t="n"/>
      <c r="H879" s="41">
        <f>IF(F879="","",IF(OR(G879="",G879='Start here'!$D$13),F879,IFERROR(F879/VLOOKUP(G879,'Rates'!$B$6:$C$25,2,FALSE),"?")))</f>
        <v/>
      </c>
    </row>
    <row r="880">
      <c r="B880" s="39" t="n"/>
      <c r="F880" s="40" t="n"/>
      <c r="H880" s="41">
        <f>IF(F880="","",IF(OR(G880="",G880='Start here'!$D$13),F880,IFERROR(F880/VLOOKUP(G880,'Rates'!$B$6:$C$25,2,FALSE),"?")))</f>
        <v/>
      </c>
    </row>
    <row r="881">
      <c r="B881" s="39" t="n"/>
      <c r="F881" s="40" t="n"/>
      <c r="H881" s="41">
        <f>IF(F881="","",IF(OR(G881="",G881='Start here'!$D$13),F881,IFERROR(F881/VLOOKUP(G881,'Rates'!$B$6:$C$25,2,FALSE),"?")))</f>
        <v/>
      </c>
    </row>
    <row r="882">
      <c r="B882" s="39" t="n"/>
      <c r="F882" s="40" t="n"/>
      <c r="H882" s="41">
        <f>IF(F882="","",IF(OR(G882="",G882='Start here'!$D$13),F882,IFERROR(F882/VLOOKUP(G882,'Rates'!$B$6:$C$25,2,FALSE),"?")))</f>
        <v/>
      </c>
    </row>
    <row r="883">
      <c r="B883" s="39" t="n"/>
      <c r="F883" s="40" t="n"/>
      <c r="H883" s="41">
        <f>IF(F883="","",IF(OR(G883="",G883='Start here'!$D$13),F883,IFERROR(F883/VLOOKUP(G883,'Rates'!$B$6:$C$25,2,FALSE),"?")))</f>
        <v/>
      </c>
    </row>
    <row r="884">
      <c r="B884" s="39" t="n"/>
      <c r="F884" s="40" t="n"/>
      <c r="H884" s="41">
        <f>IF(F884="","",IF(OR(G884="",G884='Start here'!$D$13),F884,IFERROR(F884/VLOOKUP(G884,'Rates'!$B$6:$C$25,2,FALSE),"?")))</f>
        <v/>
      </c>
    </row>
    <row r="885">
      <c r="B885" s="39" t="n"/>
      <c r="F885" s="40" t="n"/>
      <c r="H885" s="41">
        <f>IF(F885="","",IF(OR(G885="",G885='Start here'!$D$13),F885,IFERROR(F885/VLOOKUP(G885,'Rates'!$B$6:$C$25,2,FALSE),"?")))</f>
        <v/>
      </c>
    </row>
    <row r="886">
      <c r="B886" s="39" t="n"/>
      <c r="F886" s="40" t="n"/>
      <c r="H886" s="41">
        <f>IF(F886="","",IF(OR(G886="",G886='Start here'!$D$13),F886,IFERROR(F886/VLOOKUP(G886,'Rates'!$B$6:$C$25,2,FALSE),"?")))</f>
        <v/>
      </c>
    </row>
    <row r="887">
      <c r="B887" s="39" t="n"/>
      <c r="F887" s="40" t="n"/>
      <c r="H887" s="41">
        <f>IF(F887="","",IF(OR(G887="",G887='Start here'!$D$13),F887,IFERROR(F887/VLOOKUP(G887,'Rates'!$B$6:$C$25,2,FALSE),"?")))</f>
        <v/>
      </c>
    </row>
    <row r="888">
      <c r="B888" s="39" t="n"/>
      <c r="F888" s="40" t="n"/>
      <c r="H888" s="41">
        <f>IF(F888="","",IF(OR(G888="",G888='Start here'!$D$13),F888,IFERROR(F888/VLOOKUP(G888,'Rates'!$B$6:$C$25,2,FALSE),"?")))</f>
        <v/>
      </c>
    </row>
    <row r="889">
      <c r="B889" s="39" t="n"/>
      <c r="F889" s="40" t="n"/>
      <c r="H889" s="41">
        <f>IF(F889="","",IF(OR(G889="",G889='Start here'!$D$13),F889,IFERROR(F889/VLOOKUP(G889,'Rates'!$B$6:$C$25,2,FALSE),"?")))</f>
        <v/>
      </c>
    </row>
    <row r="890">
      <c r="B890" s="39" t="n"/>
      <c r="F890" s="40" t="n"/>
      <c r="H890" s="41">
        <f>IF(F890="","",IF(OR(G890="",G890='Start here'!$D$13),F890,IFERROR(F890/VLOOKUP(G890,'Rates'!$B$6:$C$25,2,FALSE),"?")))</f>
        <v/>
      </c>
    </row>
    <row r="891">
      <c r="B891" s="39" t="n"/>
      <c r="F891" s="40" t="n"/>
      <c r="H891" s="41">
        <f>IF(F891="","",IF(OR(G891="",G891='Start here'!$D$13),F891,IFERROR(F891/VLOOKUP(G891,'Rates'!$B$6:$C$25,2,FALSE),"?")))</f>
        <v/>
      </c>
    </row>
    <row r="892">
      <c r="B892" s="39" t="n"/>
      <c r="F892" s="40" t="n"/>
      <c r="H892" s="41">
        <f>IF(F892="","",IF(OR(G892="",G892='Start here'!$D$13),F892,IFERROR(F892/VLOOKUP(G892,'Rates'!$B$6:$C$25,2,FALSE),"?")))</f>
        <v/>
      </c>
    </row>
    <row r="893">
      <c r="B893" s="39" t="n"/>
      <c r="F893" s="40" t="n"/>
      <c r="H893" s="41">
        <f>IF(F893="","",IF(OR(G893="",G893='Start here'!$D$13),F893,IFERROR(F893/VLOOKUP(G893,'Rates'!$B$6:$C$25,2,FALSE),"?")))</f>
        <v/>
      </c>
    </row>
    <row r="894">
      <c r="B894" s="39" t="n"/>
      <c r="F894" s="40" t="n"/>
      <c r="H894" s="41">
        <f>IF(F894="","",IF(OR(G894="",G894='Start here'!$D$13),F894,IFERROR(F894/VLOOKUP(G894,'Rates'!$B$6:$C$25,2,FALSE),"?")))</f>
        <v/>
      </c>
    </row>
    <row r="895">
      <c r="B895" s="39" t="n"/>
      <c r="F895" s="40" t="n"/>
      <c r="H895" s="41">
        <f>IF(F895="","",IF(OR(G895="",G895='Start here'!$D$13),F895,IFERROR(F895/VLOOKUP(G895,'Rates'!$B$6:$C$25,2,FALSE),"?")))</f>
        <v/>
      </c>
    </row>
    <row r="896">
      <c r="B896" s="39" t="n"/>
      <c r="F896" s="40" t="n"/>
      <c r="H896" s="41">
        <f>IF(F896="","",IF(OR(G896="",G896='Start here'!$D$13),F896,IFERROR(F896/VLOOKUP(G896,'Rates'!$B$6:$C$25,2,FALSE),"?")))</f>
        <v/>
      </c>
    </row>
    <row r="897">
      <c r="B897" s="39" t="n"/>
      <c r="F897" s="40" t="n"/>
      <c r="H897" s="41">
        <f>IF(F897="","",IF(OR(G897="",G897='Start here'!$D$13),F897,IFERROR(F897/VLOOKUP(G897,'Rates'!$B$6:$C$25,2,FALSE),"?")))</f>
        <v/>
      </c>
    </row>
    <row r="898">
      <c r="B898" s="39" t="n"/>
      <c r="F898" s="40" t="n"/>
      <c r="H898" s="41">
        <f>IF(F898="","",IF(OR(G898="",G898='Start here'!$D$13),F898,IFERROR(F898/VLOOKUP(G898,'Rates'!$B$6:$C$25,2,FALSE),"?")))</f>
        <v/>
      </c>
    </row>
    <row r="899">
      <c r="B899" s="39" t="n"/>
      <c r="F899" s="40" t="n"/>
      <c r="H899" s="41">
        <f>IF(F899="","",IF(OR(G899="",G899='Start here'!$D$13),F899,IFERROR(F899/VLOOKUP(G899,'Rates'!$B$6:$C$25,2,FALSE),"?")))</f>
        <v/>
      </c>
    </row>
    <row r="900">
      <c r="B900" s="39" t="n"/>
      <c r="F900" s="40" t="n"/>
      <c r="H900" s="41">
        <f>IF(F900="","",IF(OR(G900="",G900='Start here'!$D$13),F900,IFERROR(F900/VLOOKUP(G900,'Rates'!$B$6:$C$25,2,FALSE),"?")))</f>
        <v/>
      </c>
    </row>
    <row r="901">
      <c r="B901" s="39" t="n"/>
      <c r="F901" s="40" t="n"/>
      <c r="H901" s="41">
        <f>IF(F901="","",IF(OR(G901="",G901='Start here'!$D$13),F901,IFERROR(F901/VLOOKUP(G901,'Rates'!$B$6:$C$25,2,FALSE),"?")))</f>
        <v/>
      </c>
    </row>
    <row r="902">
      <c r="B902" s="39" t="n"/>
      <c r="F902" s="40" t="n"/>
      <c r="H902" s="41">
        <f>IF(F902="","",IF(OR(G902="",G902='Start here'!$D$13),F902,IFERROR(F902/VLOOKUP(G902,'Rates'!$B$6:$C$25,2,FALSE),"?")))</f>
        <v/>
      </c>
    </row>
    <row r="903">
      <c r="B903" s="39" t="n"/>
      <c r="F903" s="40" t="n"/>
      <c r="H903" s="41">
        <f>IF(F903="","",IF(OR(G903="",G903='Start here'!$D$13),F903,IFERROR(F903/VLOOKUP(G903,'Rates'!$B$6:$C$25,2,FALSE),"?")))</f>
        <v/>
      </c>
    </row>
    <row r="904">
      <c r="B904" s="39" t="n"/>
      <c r="F904" s="40" t="n"/>
      <c r="H904" s="41">
        <f>IF(F904="","",IF(OR(G904="",G904='Start here'!$D$13),F904,IFERROR(F904/VLOOKUP(G904,'Rates'!$B$6:$C$25,2,FALSE),"?")))</f>
        <v/>
      </c>
    </row>
    <row r="905">
      <c r="B905" s="39" t="n"/>
      <c r="F905" s="40" t="n"/>
      <c r="H905" s="41">
        <f>IF(F905="","",IF(OR(G905="",G905='Start here'!$D$13),F905,IFERROR(F905/VLOOKUP(G905,'Rates'!$B$6:$C$25,2,FALSE),"?")))</f>
        <v/>
      </c>
    </row>
    <row r="906">
      <c r="B906" s="39" t="n"/>
      <c r="F906" s="40" t="n"/>
      <c r="H906" s="41">
        <f>IF(F906="","",IF(OR(G906="",G906='Start here'!$D$13),F906,IFERROR(F906/VLOOKUP(G906,'Rates'!$B$6:$C$25,2,FALSE),"?")))</f>
        <v/>
      </c>
    </row>
    <row r="907">
      <c r="B907" s="39" t="n"/>
      <c r="F907" s="40" t="n"/>
      <c r="H907" s="41">
        <f>IF(F907="","",IF(OR(G907="",G907='Start here'!$D$13),F907,IFERROR(F907/VLOOKUP(G907,'Rates'!$B$6:$C$25,2,FALSE),"?")))</f>
        <v/>
      </c>
    </row>
    <row r="908">
      <c r="B908" s="39" t="n"/>
      <c r="F908" s="40" t="n"/>
      <c r="H908" s="41">
        <f>IF(F908="","",IF(OR(G908="",G908='Start here'!$D$13),F908,IFERROR(F908/VLOOKUP(G908,'Rates'!$B$6:$C$25,2,FALSE),"?")))</f>
        <v/>
      </c>
    </row>
    <row r="909">
      <c r="B909" s="39" t="n"/>
      <c r="F909" s="40" t="n"/>
      <c r="H909" s="41">
        <f>IF(F909="","",IF(OR(G909="",G909='Start here'!$D$13),F909,IFERROR(F909/VLOOKUP(G909,'Rates'!$B$6:$C$25,2,FALSE),"?")))</f>
        <v/>
      </c>
    </row>
    <row r="910">
      <c r="B910" s="39" t="n"/>
      <c r="F910" s="40" t="n"/>
      <c r="H910" s="41">
        <f>IF(F910="","",IF(OR(G910="",G910='Start here'!$D$13),F910,IFERROR(F910/VLOOKUP(G910,'Rates'!$B$6:$C$25,2,FALSE),"?")))</f>
        <v/>
      </c>
    </row>
    <row r="911">
      <c r="B911" s="39" t="n"/>
      <c r="F911" s="40" t="n"/>
      <c r="H911" s="41">
        <f>IF(F911="","",IF(OR(G911="",G911='Start here'!$D$13),F911,IFERROR(F911/VLOOKUP(G911,'Rates'!$B$6:$C$25,2,FALSE),"?")))</f>
        <v/>
      </c>
    </row>
    <row r="912">
      <c r="B912" s="39" t="n"/>
      <c r="F912" s="40" t="n"/>
      <c r="H912" s="41">
        <f>IF(F912="","",IF(OR(G912="",G912='Start here'!$D$13),F912,IFERROR(F912/VLOOKUP(G912,'Rates'!$B$6:$C$25,2,FALSE),"?")))</f>
        <v/>
      </c>
    </row>
    <row r="913">
      <c r="B913" s="39" t="n"/>
      <c r="F913" s="40" t="n"/>
      <c r="H913" s="41">
        <f>IF(F913="","",IF(OR(G913="",G913='Start here'!$D$13),F913,IFERROR(F913/VLOOKUP(G913,'Rates'!$B$6:$C$25,2,FALSE),"?")))</f>
        <v/>
      </c>
    </row>
    <row r="914">
      <c r="B914" s="39" t="n"/>
      <c r="F914" s="40" t="n"/>
      <c r="H914" s="41">
        <f>IF(F914="","",IF(OR(G914="",G914='Start here'!$D$13),F914,IFERROR(F914/VLOOKUP(G914,'Rates'!$B$6:$C$25,2,FALSE),"?")))</f>
        <v/>
      </c>
    </row>
    <row r="915">
      <c r="B915" s="39" t="n"/>
      <c r="F915" s="40" t="n"/>
      <c r="H915" s="41">
        <f>IF(F915="","",IF(OR(G915="",G915='Start here'!$D$13),F915,IFERROR(F915/VLOOKUP(G915,'Rates'!$B$6:$C$25,2,FALSE),"?")))</f>
        <v/>
      </c>
    </row>
    <row r="916">
      <c r="B916" s="39" t="n"/>
      <c r="F916" s="40" t="n"/>
      <c r="H916" s="41">
        <f>IF(F916="","",IF(OR(G916="",G916='Start here'!$D$13),F916,IFERROR(F916/VLOOKUP(G916,'Rates'!$B$6:$C$25,2,FALSE),"?")))</f>
        <v/>
      </c>
    </row>
    <row r="917">
      <c r="B917" s="39" t="n"/>
      <c r="F917" s="40" t="n"/>
      <c r="H917" s="41">
        <f>IF(F917="","",IF(OR(G917="",G917='Start here'!$D$13),F917,IFERROR(F917/VLOOKUP(G917,'Rates'!$B$6:$C$25,2,FALSE),"?")))</f>
        <v/>
      </c>
    </row>
    <row r="918">
      <c r="B918" s="39" t="n"/>
      <c r="F918" s="40" t="n"/>
      <c r="H918" s="41">
        <f>IF(F918="","",IF(OR(G918="",G918='Start here'!$D$13),F918,IFERROR(F918/VLOOKUP(G918,'Rates'!$B$6:$C$25,2,FALSE),"?")))</f>
        <v/>
      </c>
    </row>
    <row r="919">
      <c r="B919" s="39" t="n"/>
      <c r="F919" s="40" t="n"/>
      <c r="H919" s="41">
        <f>IF(F919="","",IF(OR(G919="",G919='Start here'!$D$13),F919,IFERROR(F919/VLOOKUP(G919,'Rates'!$B$6:$C$25,2,FALSE),"?")))</f>
        <v/>
      </c>
    </row>
    <row r="920">
      <c r="B920" s="39" t="n"/>
      <c r="F920" s="40" t="n"/>
      <c r="H920" s="41">
        <f>IF(F920="","",IF(OR(G920="",G920='Start here'!$D$13),F920,IFERROR(F920/VLOOKUP(G920,'Rates'!$B$6:$C$25,2,FALSE),"?")))</f>
        <v/>
      </c>
    </row>
    <row r="921">
      <c r="B921" s="39" t="n"/>
      <c r="F921" s="40" t="n"/>
      <c r="H921" s="41">
        <f>IF(F921="","",IF(OR(G921="",G921='Start here'!$D$13),F921,IFERROR(F921/VLOOKUP(G921,'Rates'!$B$6:$C$25,2,FALSE),"?")))</f>
        <v/>
      </c>
    </row>
    <row r="922">
      <c r="B922" s="39" t="n"/>
      <c r="F922" s="40" t="n"/>
      <c r="H922" s="41">
        <f>IF(F922="","",IF(OR(G922="",G922='Start here'!$D$13),F922,IFERROR(F922/VLOOKUP(G922,'Rates'!$B$6:$C$25,2,FALSE),"?")))</f>
        <v/>
      </c>
    </row>
    <row r="923">
      <c r="B923" s="39" t="n"/>
      <c r="F923" s="40" t="n"/>
      <c r="H923" s="41">
        <f>IF(F923="","",IF(OR(G923="",G923='Start here'!$D$13),F923,IFERROR(F923/VLOOKUP(G923,'Rates'!$B$6:$C$25,2,FALSE),"?")))</f>
        <v/>
      </c>
    </row>
    <row r="924">
      <c r="B924" s="39" t="n"/>
      <c r="F924" s="40" t="n"/>
      <c r="H924" s="41">
        <f>IF(F924="","",IF(OR(G924="",G924='Start here'!$D$13),F924,IFERROR(F924/VLOOKUP(G924,'Rates'!$B$6:$C$25,2,FALSE),"?")))</f>
        <v/>
      </c>
    </row>
    <row r="925">
      <c r="B925" s="39" t="n"/>
      <c r="F925" s="40" t="n"/>
      <c r="H925" s="41">
        <f>IF(F925="","",IF(OR(G925="",G925='Start here'!$D$13),F925,IFERROR(F925/VLOOKUP(G925,'Rates'!$B$6:$C$25,2,FALSE),"?")))</f>
        <v/>
      </c>
    </row>
    <row r="926">
      <c r="B926" s="39" t="n"/>
      <c r="F926" s="40" t="n"/>
      <c r="H926" s="41">
        <f>IF(F926="","",IF(OR(G926="",G926='Start here'!$D$13),F926,IFERROR(F926/VLOOKUP(G926,'Rates'!$B$6:$C$25,2,FALSE),"?")))</f>
        <v/>
      </c>
    </row>
    <row r="927">
      <c r="B927" s="39" t="n"/>
      <c r="F927" s="40" t="n"/>
      <c r="H927" s="41">
        <f>IF(F927="","",IF(OR(G927="",G927='Start here'!$D$13),F927,IFERROR(F927/VLOOKUP(G927,'Rates'!$B$6:$C$25,2,FALSE),"?")))</f>
        <v/>
      </c>
    </row>
    <row r="928">
      <c r="B928" s="39" t="n"/>
      <c r="F928" s="40" t="n"/>
      <c r="H928" s="41">
        <f>IF(F928="","",IF(OR(G928="",G928='Start here'!$D$13),F928,IFERROR(F928/VLOOKUP(G928,'Rates'!$B$6:$C$25,2,FALSE),"?")))</f>
        <v/>
      </c>
    </row>
    <row r="929">
      <c r="B929" s="39" t="n"/>
      <c r="F929" s="40" t="n"/>
      <c r="H929" s="41">
        <f>IF(F929="","",IF(OR(G929="",G929='Start here'!$D$13),F929,IFERROR(F929/VLOOKUP(G929,'Rates'!$B$6:$C$25,2,FALSE),"?")))</f>
        <v/>
      </c>
    </row>
    <row r="930">
      <c r="B930" s="39" t="n"/>
      <c r="F930" s="40" t="n"/>
      <c r="H930" s="41">
        <f>IF(F930="","",IF(OR(G930="",G930='Start here'!$D$13),F930,IFERROR(F930/VLOOKUP(G930,'Rates'!$B$6:$C$25,2,FALSE),"?")))</f>
        <v/>
      </c>
    </row>
    <row r="931">
      <c r="B931" s="39" t="n"/>
      <c r="F931" s="40" t="n"/>
      <c r="H931" s="41">
        <f>IF(F931="","",IF(OR(G931="",G931='Start here'!$D$13),F931,IFERROR(F931/VLOOKUP(G931,'Rates'!$B$6:$C$25,2,FALSE),"?")))</f>
        <v/>
      </c>
    </row>
    <row r="932">
      <c r="B932" s="39" t="n"/>
      <c r="F932" s="40" t="n"/>
      <c r="H932" s="41">
        <f>IF(F932="","",IF(OR(G932="",G932='Start here'!$D$13),F932,IFERROR(F932/VLOOKUP(G932,'Rates'!$B$6:$C$25,2,FALSE),"?")))</f>
        <v/>
      </c>
    </row>
    <row r="933">
      <c r="B933" s="39" t="n"/>
      <c r="F933" s="40" t="n"/>
      <c r="H933" s="41">
        <f>IF(F933="","",IF(OR(G933="",G933='Start here'!$D$13),F933,IFERROR(F933/VLOOKUP(G933,'Rates'!$B$6:$C$25,2,FALSE),"?")))</f>
        <v/>
      </c>
    </row>
    <row r="934">
      <c r="B934" s="39" t="n"/>
      <c r="F934" s="40" t="n"/>
      <c r="H934" s="41">
        <f>IF(F934="","",IF(OR(G934="",G934='Start here'!$D$13),F934,IFERROR(F934/VLOOKUP(G934,'Rates'!$B$6:$C$25,2,FALSE),"?")))</f>
        <v/>
      </c>
    </row>
    <row r="935">
      <c r="B935" s="39" t="n"/>
      <c r="F935" s="40" t="n"/>
      <c r="H935" s="41">
        <f>IF(F935="","",IF(OR(G935="",G935='Start here'!$D$13),F935,IFERROR(F935/VLOOKUP(G935,'Rates'!$B$6:$C$25,2,FALSE),"?")))</f>
        <v/>
      </c>
    </row>
    <row r="936">
      <c r="B936" s="39" t="n"/>
      <c r="F936" s="40" t="n"/>
      <c r="H936" s="41">
        <f>IF(F936="","",IF(OR(G936="",G936='Start here'!$D$13),F936,IFERROR(F936/VLOOKUP(G936,'Rates'!$B$6:$C$25,2,FALSE),"?")))</f>
        <v/>
      </c>
    </row>
    <row r="937">
      <c r="B937" s="39" t="n"/>
      <c r="F937" s="40" t="n"/>
      <c r="H937" s="41">
        <f>IF(F937="","",IF(OR(G937="",G937='Start here'!$D$13),F937,IFERROR(F937/VLOOKUP(G937,'Rates'!$B$6:$C$25,2,FALSE),"?")))</f>
        <v/>
      </c>
    </row>
    <row r="938">
      <c r="B938" s="39" t="n"/>
      <c r="F938" s="40" t="n"/>
      <c r="H938" s="41">
        <f>IF(F938="","",IF(OR(G938="",G938='Start here'!$D$13),F938,IFERROR(F938/VLOOKUP(G938,'Rates'!$B$6:$C$25,2,FALSE),"?")))</f>
        <v/>
      </c>
    </row>
    <row r="939">
      <c r="B939" s="39" t="n"/>
      <c r="F939" s="40" t="n"/>
      <c r="H939" s="41">
        <f>IF(F939="","",IF(OR(G939="",G939='Start here'!$D$13),F939,IFERROR(F939/VLOOKUP(G939,'Rates'!$B$6:$C$25,2,FALSE),"?")))</f>
        <v/>
      </c>
    </row>
    <row r="940">
      <c r="B940" s="39" t="n"/>
      <c r="F940" s="40" t="n"/>
      <c r="H940" s="41">
        <f>IF(F940="","",IF(OR(G940="",G940='Start here'!$D$13),F940,IFERROR(F940/VLOOKUP(G940,'Rates'!$B$6:$C$25,2,FALSE),"?")))</f>
        <v/>
      </c>
    </row>
    <row r="941">
      <c r="B941" s="39" t="n"/>
      <c r="F941" s="40" t="n"/>
      <c r="H941" s="41">
        <f>IF(F941="","",IF(OR(G941="",G941='Start here'!$D$13),F941,IFERROR(F941/VLOOKUP(G941,'Rates'!$B$6:$C$25,2,FALSE),"?")))</f>
        <v/>
      </c>
    </row>
    <row r="942">
      <c r="B942" s="39" t="n"/>
      <c r="F942" s="40" t="n"/>
      <c r="H942" s="41">
        <f>IF(F942="","",IF(OR(G942="",G942='Start here'!$D$13),F942,IFERROR(F942/VLOOKUP(G942,'Rates'!$B$6:$C$25,2,FALSE),"?")))</f>
        <v/>
      </c>
    </row>
    <row r="943">
      <c r="B943" s="39" t="n"/>
      <c r="F943" s="40" t="n"/>
      <c r="H943" s="41">
        <f>IF(F943="","",IF(OR(G943="",G943='Start here'!$D$13),F943,IFERROR(F943/VLOOKUP(G943,'Rates'!$B$6:$C$25,2,FALSE),"?")))</f>
        <v/>
      </c>
    </row>
    <row r="944">
      <c r="B944" s="39" t="n"/>
      <c r="F944" s="40" t="n"/>
      <c r="H944" s="41">
        <f>IF(F944="","",IF(OR(G944="",G944='Start here'!$D$13),F944,IFERROR(F944/VLOOKUP(G944,'Rates'!$B$6:$C$25,2,FALSE),"?")))</f>
        <v/>
      </c>
    </row>
    <row r="945">
      <c r="B945" s="39" t="n"/>
      <c r="F945" s="40" t="n"/>
      <c r="H945" s="41">
        <f>IF(F945="","",IF(OR(G945="",G945='Start here'!$D$13),F945,IFERROR(F945/VLOOKUP(G945,'Rates'!$B$6:$C$25,2,FALSE),"?")))</f>
        <v/>
      </c>
    </row>
    <row r="946">
      <c r="B946" s="39" t="n"/>
      <c r="F946" s="40" t="n"/>
      <c r="H946" s="41">
        <f>IF(F946="","",IF(OR(G946="",G946='Start here'!$D$13),F946,IFERROR(F946/VLOOKUP(G946,'Rates'!$B$6:$C$25,2,FALSE),"?")))</f>
        <v/>
      </c>
    </row>
    <row r="947">
      <c r="B947" s="39" t="n"/>
      <c r="F947" s="40" t="n"/>
      <c r="H947" s="41">
        <f>IF(F947="","",IF(OR(G947="",G947='Start here'!$D$13),F947,IFERROR(F947/VLOOKUP(G947,'Rates'!$B$6:$C$25,2,FALSE),"?")))</f>
        <v/>
      </c>
    </row>
    <row r="948">
      <c r="B948" s="39" t="n"/>
      <c r="F948" s="40" t="n"/>
      <c r="H948" s="41">
        <f>IF(F948="","",IF(OR(G948="",G948='Start here'!$D$13),F948,IFERROR(F948/VLOOKUP(G948,'Rates'!$B$6:$C$25,2,FALSE),"?")))</f>
        <v/>
      </c>
    </row>
    <row r="949">
      <c r="B949" s="39" t="n"/>
      <c r="F949" s="40" t="n"/>
      <c r="H949" s="41">
        <f>IF(F949="","",IF(OR(G949="",G949='Start here'!$D$13),F949,IFERROR(F949/VLOOKUP(G949,'Rates'!$B$6:$C$25,2,FALSE),"?")))</f>
        <v/>
      </c>
    </row>
    <row r="950">
      <c r="B950" s="39" t="n"/>
      <c r="F950" s="40" t="n"/>
      <c r="H950" s="41">
        <f>IF(F950="","",IF(OR(G950="",G950='Start here'!$D$13),F950,IFERROR(F950/VLOOKUP(G950,'Rates'!$B$6:$C$25,2,FALSE),"?")))</f>
        <v/>
      </c>
    </row>
    <row r="951">
      <c r="B951" s="39" t="n"/>
      <c r="F951" s="40" t="n"/>
      <c r="H951" s="41">
        <f>IF(F951="","",IF(OR(G951="",G951='Start here'!$D$13),F951,IFERROR(F951/VLOOKUP(G951,'Rates'!$B$6:$C$25,2,FALSE),"?")))</f>
        <v/>
      </c>
    </row>
    <row r="952">
      <c r="B952" s="39" t="n"/>
      <c r="F952" s="40" t="n"/>
      <c r="H952" s="41">
        <f>IF(F952="","",IF(OR(G952="",G952='Start here'!$D$13),F952,IFERROR(F952/VLOOKUP(G952,'Rates'!$B$6:$C$25,2,FALSE),"?")))</f>
        <v/>
      </c>
    </row>
    <row r="953">
      <c r="B953" s="39" t="n"/>
      <c r="F953" s="40" t="n"/>
      <c r="H953" s="41">
        <f>IF(F953="","",IF(OR(G953="",G953='Start here'!$D$13),F953,IFERROR(F953/VLOOKUP(G953,'Rates'!$B$6:$C$25,2,FALSE),"?")))</f>
        <v/>
      </c>
    </row>
    <row r="954">
      <c r="B954" s="39" t="n"/>
      <c r="F954" s="40" t="n"/>
      <c r="H954" s="41">
        <f>IF(F954="","",IF(OR(G954="",G954='Start here'!$D$13),F954,IFERROR(F954/VLOOKUP(G954,'Rates'!$B$6:$C$25,2,FALSE),"?")))</f>
        <v/>
      </c>
    </row>
    <row r="955">
      <c r="B955" s="39" t="n"/>
      <c r="F955" s="40" t="n"/>
      <c r="H955" s="41">
        <f>IF(F955="","",IF(OR(G955="",G955='Start here'!$D$13),F955,IFERROR(F955/VLOOKUP(G955,'Rates'!$B$6:$C$25,2,FALSE),"?")))</f>
        <v/>
      </c>
    </row>
    <row r="956">
      <c r="B956" s="39" t="n"/>
      <c r="F956" s="40" t="n"/>
      <c r="H956" s="41">
        <f>IF(F956="","",IF(OR(G956="",G956='Start here'!$D$13),F956,IFERROR(F956/VLOOKUP(G956,'Rates'!$B$6:$C$25,2,FALSE),"?")))</f>
        <v/>
      </c>
    </row>
    <row r="957">
      <c r="B957" s="39" t="n"/>
      <c r="F957" s="40" t="n"/>
      <c r="H957" s="41">
        <f>IF(F957="","",IF(OR(G957="",G957='Start here'!$D$13),F957,IFERROR(F957/VLOOKUP(G957,'Rates'!$B$6:$C$25,2,FALSE),"?")))</f>
        <v/>
      </c>
    </row>
    <row r="958">
      <c r="B958" s="39" t="n"/>
      <c r="F958" s="40" t="n"/>
      <c r="H958" s="41">
        <f>IF(F958="","",IF(OR(G958="",G958='Start here'!$D$13),F958,IFERROR(F958/VLOOKUP(G958,'Rates'!$B$6:$C$25,2,FALSE),"?")))</f>
        <v/>
      </c>
    </row>
    <row r="959">
      <c r="B959" s="39" t="n"/>
      <c r="F959" s="40" t="n"/>
      <c r="H959" s="41">
        <f>IF(F959="","",IF(OR(G959="",G959='Start here'!$D$13),F959,IFERROR(F959/VLOOKUP(G959,'Rates'!$B$6:$C$25,2,FALSE),"?")))</f>
        <v/>
      </c>
    </row>
    <row r="960">
      <c r="B960" s="39" t="n"/>
      <c r="F960" s="40" t="n"/>
      <c r="H960" s="41">
        <f>IF(F960="","",IF(OR(G960="",G960='Start here'!$D$13),F960,IFERROR(F960/VLOOKUP(G960,'Rates'!$B$6:$C$25,2,FALSE),"?")))</f>
        <v/>
      </c>
    </row>
    <row r="961">
      <c r="B961" s="39" t="n"/>
      <c r="F961" s="40" t="n"/>
      <c r="H961" s="41">
        <f>IF(F961="","",IF(OR(G961="",G961='Start here'!$D$13),F961,IFERROR(F961/VLOOKUP(G961,'Rates'!$B$6:$C$25,2,FALSE),"?")))</f>
        <v/>
      </c>
    </row>
    <row r="962">
      <c r="B962" s="39" t="n"/>
      <c r="F962" s="40" t="n"/>
      <c r="H962" s="41">
        <f>IF(F962="","",IF(OR(G962="",G962='Start here'!$D$13),F962,IFERROR(F962/VLOOKUP(G962,'Rates'!$B$6:$C$25,2,FALSE),"?")))</f>
        <v/>
      </c>
    </row>
    <row r="963">
      <c r="B963" s="39" t="n"/>
      <c r="F963" s="40" t="n"/>
      <c r="H963" s="41">
        <f>IF(F963="","",IF(OR(G963="",G963='Start here'!$D$13),F963,IFERROR(F963/VLOOKUP(G963,'Rates'!$B$6:$C$25,2,FALSE),"?")))</f>
        <v/>
      </c>
    </row>
    <row r="964">
      <c r="B964" s="39" t="n"/>
      <c r="F964" s="40" t="n"/>
      <c r="H964" s="41">
        <f>IF(F964="","",IF(OR(G964="",G964='Start here'!$D$13),F964,IFERROR(F964/VLOOKUP(G964,'Rates'!$B$6:$C$25,2,FALSE),"?")))</f>
        <v/>
      </c>
    </row>
    <row r="965">
      <c r="B965" s="39" t="n"/>
      <c r="F965" s="40" t="n"/>
      <c r="H965" s="41">
        <f>IF(F965="","",IF(OR(G965="",G965='Start here'!$D$13),F965,IFERROR(F965/VLOOKUP(G965,'Rates'!$B$6:$C$25,2,FALSE),"?")))</f>
        <v/>
      </c>
    </row>
    <row r="966">
      <c r="B966" s="39" t="n"/>
      <c r="F966" s="40" t="n"/>
      <c r="H966" s="41">
        <f>IF(F966="","",IF(OR(G966="",G966='Start here'!$D$13),F966,IFERROR(F966/VLOOKUP(G966,'Rates'!$B$6:$C$25,2,FALSE),"?")))</f>
        <v/>
      </c>
    </row>
    <row r="967">
      <c r="B967" s="39" t="n"/>
      <c r="F967" s="40" t="n"/>
      <c r="H967" s="41">
        <f>IF(F967="","",IF(OR(G967="",G967='Start here'!$D$13),F967,IFERROR(F967/VLOOKUP(G967,'Rates'!$B$6:$C$25,2,FALSE),"?")))</f>
        <v/>
      </c>
    </row>
    <row r="968">
      <c r="B968" s="39" t="n"/>
      <c r="F968" s="40" t="n"/>
      <c r="H968" s="41">
        <f>IF(F968="","",IF(OR(G968="",G968='Start here'!$D$13),F968,IFERROR(F968/VLOOKUP(G968,'Rates'!$B$6:$C$25,2,FALSE),"?")))</f>
        <v/>
      </c>
    </row>
    <row r="969">
      <c r="B969" s="39" t="n"/>
      <c r="F969" s="40" t="n"/>
      <c r="H969" s="41">
        <f>IF(F969="","",IF(OR(G969="",G969='Start here'!$D$13),F969,IFERROR(F969/VLOOKUP(G969,'Rates'!$B$6:$C$25,2,FALSE),"?")))</f>
        <v/>
      </c>
    </row>
    <row r="970">
      <c r="B970" s="39" t="n"/>
      <c r="F970" s="40" t="n"/>
      <c r="H970" s="41">
        <f>IF(F970="","",IF(OR(G970="",G970='Start here'!$D$13),F970,IFERROR(F970/VLOOKUP(G970,'Rates'!$B$6:$C$25,2,FALSE),"?")))</f>
        <v/>
      </c>
    </row>
    <row r="971">
      <c r="B971" s="39" t="n"/>
      <c r="F971" s="40" t="n"/>
      <c r="H971" s="41">
        <f>IF(F971="","",IF(OR(G971="",G971='Start here'!$D$13),F971,IFERROR(F971/VLOOKUP(G971,'Rates'!$B$6:$C$25,2,FALSE),"?")))</f>
        <v/>
      </c>
    </row>
    <row r="972">
      <c r="B972" s="39" t="n"/>
      <c r="F972" s="40" t="n"/>
      <c r="H972" s="41">
        <f>IF(F972="","",IF(OR(G972="",G972='Start here'!$D$13),F972,IFERROR(F972/VLOOKUP(G972,'Rates'!$B$6:$C$25,2,FALSE),"?")))</f>
        <v/>
      </c>
    </row>
    <row r="973">
      <c r="B973" s="39" t="n"/>
      <c r="F973" s="40" t="n"/>
      <c r="H973" s="41">
        <f>IF(F973="","",IF(OR(G973="",G973='Start here'!$D$13),F973,IFERROR(F973/VLOOKUP(G973,'Rates'!$B$6:$C$25,2,FALSE),"?")))</f>
        <v/>
      </c>
    </row>
    <row r="974">
      <c r="B974" s="39" t="n"/>
      <c r="F974" s="40" t="n"/>
      <c r="H974" s="41">
        <f>IF(F974="","",IF(OR(G974="",G974='Start here'!$D$13),F974,IFERROR(F974/VLOOKUP(G974,'Rates'!$B$6:$C$25,2,FALSE),"?")))</f>
        <v/>
      </c>
    </row>
    <row r="975">
      <c r="B975" s="39" t="n"/>
      <c r="F975" s="40" t="n"/>
      <c r="H975" s="41">
        <f>IF(F975="","",IF(OR(G975="",G975='Start here'!$D$13),F975,IFERROR(F975/VLOOKUP(G975,'Rates'!$B$6:$C$25,2,FALSE),"?")))</f>
        <v/>
      </c>
    </row>
    <row r="976">
      <c r="B976" s="39" t="n"/>
      <c r="F976" s="40" t="n"/>
      <c r="H976" s="41">
        <f>IF(F976="","",IF(OR(G976="",G976='Start here'!$D$13),F976,IFERROR(F976/VLOOKUP(G976,'Rates'!$B$6:$C$25,2,FALSE),"?")))</f>
        <v/>
      </c>
    </row>
    <row r="977">
      <c r="B977" s="39" t="n"/>
      <c r="F977" s="40" t="n"/>
      <c r="H977" s="41">
        <f>IF(F977="","",IF(OR(G977="",G977='Start here'!$D$13),F977,IFERROR(F977/VLOOKUP(G977,'Rates'!$B$6:$C$25,2,FALSE),"?")))</f>
        <v/>
      </c>
    </row>
    <row r="978">
      <c r="B978" s="39" t="n"/>
      <c r="F978" s="40" t="n"/>
      <c r="H978" s="41">
        <f>IF(F978="","",IF(OR(G978="",G978='Start here'!$D$13),F978,IFERROR(F978/VLOOKUP(G978,'Rates'!$B$6:$C$25,2,FALSE),"?")))</f>
        <v/>
      </c>
    </row>
    <row r="979">
      <c r="B979" s="39" t="n"/>
      <c r="F979" s="40" t="n"/>
      <c r="H979" s="41">
        <f>IF(F979="","",IF(OR(G979="",G979='Start here'!$D$13),F979,IFERROR(F979/VLOOKUP(G979,'Rates'!$B$6:$C$25,2,FALSE),"?")))</f>
        <v/>
      </c>
    </row>
    <row r="980">
      <c r="B980" s="39" t="n"/>
      <c r="F980" s="40" t="n"/>
      <c r="H980" s="41">
        <f>IF(F980="","",IF(OR(G980="",G980='Start here'!$D$13),F980,IFERROR(F980/VLOOKUP(G980,'Rates'!$B$6:$C$25,2,FALSE),"?")))</f>
        <v/>
      </c>
    </row>
    <row r="981">
      <c r="B981" s="39" t="n"/>
      <c r="F981" s="40" t="n"/>
      <c r="H981" s="41">
        <f>IF(F981="","",IF(OR(G981="",G981='Start here'!$D$13),F981,IFERROR(F981/VLOOKUP(G981,'Rates'!$B$6:$C$25,2,FALSE),"?")))</f>
        <v/>
      </c>
    </row>
    <row r="982">
      <c r="B982" s="39" t="n"/>
      <c r="F982" s="40" t="n"/>
      <c r="H982" s="41">
        <f>IF(F982="","",IF(OR(G982="",G982='Start here'!$D$13),F982,IFERROR(F982/VLOOKUP(G982,'Rates'!$B$6:$C$25,2,FALSE),"?")))</f>
        <v/>
      </c>
    </row>
    <row r="983">
      <c r="B983" s="39" t="n"/>
      <c r="F983" s="40" t="n"/>
      <c r="H983" s="41">
        <f>IF(F983="","",IF(OR(G983="",G983='Start here'!$D$13),F983,IFERROR(F983/VLOOKUP(G983,'Rates'!$B$6:$C$25,2,FALSE),"?")))</f>
        <v/>
      </c>
    </row>
    <row r="984">
      <c r="B984" s="39" t="n"/>
      <c r="F984" s="40" t="n"/>
      <c r="H984" s="41">
        <f>IF(F984="","",IF(OR(G984="",G984='Start here'!$D$13),F984,IFERROR(F984/VLOOKUP(G984,'Rates'!$B$6:$C$25,2,FALSE),"?")))</f>
        <v/>
      </c>
    </row>
    <row r="985">
      <c r="B985" s="39" t="n"/>
      <c r="F985" s="40" t="n"/>
      <c r="H985" s="41">
        <f>IF(F985="","",IF(OR(G985="",G985='Start here'!$D$13),F985,IFERROR(F985/VLOOKUP(G985,'Rates'!$B$6:$C$25,2,FALSE),"?")))</f>
        <v/>
      </c>
    </row>
    <row r="986">
      <c r="B986" s="39" t="n"/>
      <c r="F986" s="40" t="n"/>
      <c r="H986" s="41">
        <f>IF(F986="","",IF(OR(G986="",G986='Start here'!$D$13),F986,IFERROR(F986/VLOOKUP(G986,'Rates'!$B$6:$C$25,2,FALSE),"?")))</f>
        <v/>
      </c>
    </row>
    <row r="987">
      <c r="B987" s="39" t="n"/>
      <c r="F987" s="40" t="n"/>
      <c r="H987" s="41">
        <f>IF(F987="","",IF(OR(G987="",G987='Start here'!$D$13),F987,IFERROR(F987/VLOOKUP(G987,'Rates'!$B$6:$C$25,2,FALSE),"?")))</f>
        <v/>
      </c>
    </row>
    <row r="988">
      <c r="B988" s="39" t="n"/>
      <c r="F988" s="40" t="n"/>
      <c r="H988" s="41">
        <f>IF(F988="","",IF(OR(G988="",G988='Start here'!$D$13),F988,IFERROR(F988/VLOOKUP(G988,'Rates'!$B$6:$C$25,2,FALSE),"?")))</f>
        <v/>
      </c>
    </row>
    <row r="989">
      <c r="B989" s="39" t="n"/>
      <c r="F989" s="40" t="n"/>
      <c r="H989" s="41">
        <f>IF(F989="","",IF(OR(G989="",G989='Start here'!$D$13),F989,IFERROR(F989/VLOOKUP(G989,'Rates'!$B$6:$C$25,2,FALSE),"?")))</f>
        <v/>
      </c>
    </row>
    <row r="990">
      <c r="B990" s="39" t="n"/>
      <c r="F990" s="40" t="n"/>
      <c r="H990" s="41">
        <f>IF(F990="","",IF(OR(G990="",G990='Start here'!$D$13),F990,IFERROR(F990/VLOOKUP(G990,'Rates'!$B$6:$C$25,2,FALSE),"?")))</f>
        <v/>
      </c>
    </row>
    <row r="991">
      <c r="B991" s="39" t="n"/>
      <c r="F991" s="40" t="n"/>
      <c r="H991" s="41">
        <f>IF(F991="","",IF(OR(G991="",G991='Start here'!$D$13),F991,IFERROR(F991/VLOOKUP(G991,'Rates'!$B$6:$C$25,2,FALSE),"?")))</f>
        <v/>
      </c>
    </row>
    <row r="992">
      <c r="B992" s="39" t="n"/>
      <c r="F992" s="40" t="n"/>
      <c r="H992" s="41">
        <f>IF(F992="","",IF(OR(G992="",G992='Start here'!$D$13),F992,IFERROR(F992/VLOOKUP(G992,'Rates'!$B$6:$C$25,2,FALSE),"?")))</f>
        <v/>
      </c>
    </row>
    <row r="993">
      <c r="B993" s="39" t="n"/>
      <c r="F993" s="40" t="n"/>
      <c r="H993" s="41">
        <f>IF(F993="","",IF(OR(G993="",G993='Start here'!$D$13),F993,IFERROR(F993/VLOOKUP(G993,'Rates'!$B$6:$C$25,2,FALSE),"?")))</f>
        <v/>
      </c>
    </row>
    <row r="994">
      <c r="B994" s="39" t="n"/>
      <c r="F994" s="40" t="n"/>
      <c r="H994" s="41">
        <f>IF(F994="","",IF(OR(G994="",G994='Start here'!$D$13),F994,IFERROR(F994/VLOOKUP(G994,'Rates'!$B$6:$C$25,2,FALSE),"?")))</f>
        <v/>
      </c>
    </row>
    <row r="995">
      <c r="B995" s="39" t="n"/>
      <c r="F995" s="40" t="n"/>
      <c r="H995" s="41">
        <f>IF(F995="","",IF(OR(G995="",G995='Start here'!$D$13),F995,IFERROR(F995/VLOOKUP(G995,'Rates'!$B$6:$C$25,2,FALSE),"?")))</f>
        <v/>
      </c>
    </row>
    <row r="996">
      <c r="B996" s="39" t="n"/>
      <c r="F996" s="40" t="n"/>
      <c r="H996" s="41">
        <f>IF(F996="","",IF(OR(G996="",G996='Start here'!$D$13),F996,IFERROR(F996/VLOOKUP(G996,'Rates'!$B$6:$C$25,2,FALSE),"?")))</f>
        <v/>
      </c>
    </row>
    <row r="997">
      <c r="B997" s="39" t="n"/>
      <c r="F997" s="40" t="n"/>
      <c r="H997" s="41">
        <f>IF(F997="","",IF(OR(G997="",G997='Start here'!$D$13),F997,IFERROR(F997/VLOOKUP(G997,'Rates'!$B$6:$C$25,2,FALSE),"?")))</f>
        <v/>
      </c>
    </row>
    <row r="998">
      <c r="B998" s="39" t="n"/>
      <c r="F998" s="40" t="n"/>
      <c r="H998" s="41">
        <f>IF(F998="","",IF(OR(G998="",G998='Start here'!$D$13),F998,IFERROR(F998/VLOOKUP(G998,'Rates'!$B$6:$C$25,2,FALSE),"?")))</f>
        <v/>
      </c>
    </row>
    <row r="999">
      <c r="B999" s="39" t="n"/>
      <c r="F999" s="40" t="n"/>
      <c r="H999" s="41">
        <f>IF(F999="","",IF(OR(G999="",G999='Start here'!$D$13),F999,IFERROR(F999/VLOOKUP(G999,'Rates'!$B$6:$C$25,2,FALSE),"?")))</f>
        <v/>
      </c>
    </row>
    <row r="1000">
      <c r="B1000" s="39" t="n"/>
      <c r="F1000" s="40" t="n"/>
      <c r="H1000" s="41">
        <f>IF(F1000="","",IF(OR(G1000="",G1000='Start here'!$D$13),F1000,IFERROR(F1000/VLOOKUP(G1000,'Rates'!$B$6:$C$25,2,FALSE),"?")))</f>
        <v/>
      </c>
    </row>
    <row r="1001">
      <c r="B1001" s="39" t="n"/>
      <c r="F1001" s="40" t="n"/>
      <c r="H1001" s="41">
        <f>IF(F1001="","",IF(OR(G1001="",G1001='Start here'!$D$13),F1001,IFERROR(F1001/VLOOKUP(G1001,'Rates'!$B$6:$C$25,2,FALSE),"?")))</f>
        <v/>
      </c>
    </row>
    <row r="1002">
      <c r="B1002" s="39" t="n"/>
      <c r="F1002" s="40" t="n"/>
      <c r="H1002" s="41">
        <f>IF(F1002="","",IF(OR(G1002="",G1002='Start here'!$D$13),F1002,IFERROR(F1002/VLOOKUP(G1002,'Rates'!$B$6:$C$25,2,FALSE),"?")))</f>
        <v/>
      </c>
    </row>
    <row r="1003">
      <c r="B1003" s="39" t="n"/>
      <c r="F1003" s="40" t="n"/>
      <c r="H1003" s="41">
        <f>IF(F1003="","",IF(OR(G1003="",G1003='Start here'!$D$13),F1003,IFERROR(F1003/VLOOKUP(G1003,'Rates'!$B$6:$C$25,2,FALSE),"?")))</f>
        <v/>
      </c>
    </row>
    <row r="1004">
      <c r="B1004" s="39" t="n"/>
      <c r="F1004" s="40" t="n"/>
      <c r="H1004" s="41">
        <f>IF(F1004="","",IF(OR(G1004="",G1004='Start here'!$D$13),F1004,IFERROR(F1004/VLOOKUP(G1004,'Rates'!$B$6:$C$25,2,FALSE),"?")))</f>
        <v/>
      </c>
    </row>
  </sheetData>
  <autoFilter ref="B4:H1004"/>
  <conditionalFormatting sqref="D5:D1004">
    <cfRule type="cellIs" priority="1" operator="equal" dxfId="0">
      <formula>"Income"</formula>
    </cfRule>
    <cfRule type="cellIs" priority="2" operator="equal" dxfId="1">
      <formula>"Expense"</formula>
    </cfRule>
  </conditionalFormatting>
  <conditionalFormatting sqref="H5:H1004">
    <cfRule type="cellIs" priority="3" operator="equal" dxfId="2">
      <formula>"?"</formula>
    </cfRule>
  </conditionalFormatting>
  <dataValidations count="3">
    <dataValidation sqref="D5:D1004" showDropDown="0" showInputMessage="0" showErrorMessage="0" allowBlank="1" type="list">
      <formula1>"Income,Expense"</formula1>
    </dataValidation>
    <dataValidation sqref="E5:E1004" showDropDown="0" showInputMessage="0" showErrorMessage="0" allowBlank="1" type="list">
      <formula1>'Categories'!$I$6:$I$80</formula1>
    </dataValidation>
    <dataValidation sqref="G5:G1004" showDropDown="0" showInputMessage="0" showErrorMessage="0" allowBlank="1" type="list">
      <formula1>'Rates'!$B$6:$B$25</formula1>
    </dataValidation>
  </dataValidations>
  <pageMargins left="0.4" right="0.4" top="0.5" bottom="0.5" header="0.5" footer="0.5"/>
  <pageSetup orientation="landscape" paperSize="9" fitToHeight="0" fitToWidth="1"/>
</worksheet>
</file>

<file path=xl/worksheets/sheet3.xml><?xml version="1.0" encoding="utf-8"?>
<worksheet xmlns="http://schemas.openxmlformats.org/spreadsheetml/2006/main">
  <sheetPr>
    <tabColor rgb="00151B24"/>
    <outlinePr summaryBelow="1" summaryRight="1"/>
    <pageSetUpPr fitToPage="1"/>
  </sheetPr>
  <dimension ref="B2:Y86"/>
  <sheetViews>
    <sheetView showGridLines="0" tabSelected="0" workbookViewId="0">
      <selection activeCell="A1" sqref="A1"/>
    </sheetView>
  </sheetViews>
  <sheetFormatPr baseColWidth="8" defaultRowHeight="15"/>
  <cols>
    <col width="2.5" customWidth="1" min="1" max="1"/>
    <col width="26" customWidth="1" min="2" max="2"/>
    <col width="12" customWidth="1" min="3" max="3"/>
    <col width="12" customWidth="1" min="4" max="4"/>
    <col width="12" customWidth="1" min="5" max="5"/>
    <col width="11" customWidth="1" min="6" max="6"/>
    <col width="2.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2.5" customWidth="1" min="15" max="15"/>
    <col width="4" customWidth="1" min="16" max="16"/>
    <col width="22" customWidth="1" min="17" max="17"/>
    <col width="13" customWidth="1" min="18" max="18"/>
    <col width="4" customWidth="1" min="19" max="19"/>
    <col width="13" customWidth="1" min="20" max="20"/>
    <col width="4" customWidth="1" min="21" max="21"/>
    <col width="24" customWidth="1" min="22" max="22"/>
    <col width="12" customWidth="1" min="23" max="23"/>
    <col width="12" customWidth="1" min="24" max="24"/>
    <col width="13" customWidth="1" min="25" max="25"/>
  </cols>
  <sheetData>
    <row r="2" ht="30" customHeight="1">
      <c r="B2" s="1" t="inlineStr">
        <is>
          <t>Month</t>
        </is>
      </c>
      <c r="C2" s="2" t="n"/>
      <c r="D2" s="2" t="n"/>
      <c r="E2" s="2" t="n"/>
      <c r="F2" s="2" t="n"/>
      <c r="G2" s="2" t="n"/>
      <c r="H2" s="2" t="n"/>
      <c r="I2" s="2" t="n"/>
      <c r="J2" s="2" t="n"/>
      <c r="K2" s="2" t="n"/>
      <c r="L2" s="2" t="n"/>
      <c r="M2" s="2" t="n"/>
      <c r="N2" s="2" t="n"/>
    </row>
    <row r="3">
      <c r="B3" s="3" t="inlineStr">
        <is>
          <t>Free template by Fintrek · fintrek.app</t>
        </is>
      </c>
      <c r="C3" s="2" t="n"/>
      <c r="D3" s="2" t="n"/>
      <c r="E3" s="2" t="n"/>
      <c r="F3" s="2" t="n"/>
      <c r="G3" s="2" t="n"/>
      <c r="H3" s="2" t="n"/>
      <c r="I3" s="2" t="n"/>
      <c r="J3" s="2" t="n"/>
      <c r="K3" s="2" t="n"/>
      <c r="L3" s="2" t="n"/>
      <c r="M3" s="2" t="n"/>
      <c r="N3" s="2" t="n"/>
    </row>
    <row r="4">
      <c r="Q4" s="42" t="inlineStr">
        <is>
          <t>Helper cells for the charts — do not edit</t>
        </is>
      </c>
    </row>
    <row r="5" ht="24" customHeight="1">
      <c r="B5" s="43" t="inlineStr">
        <is>
          <t>Month ▼</t>
        </is>
      </c>
      <c r="C5" s="44" t="inlineStr">
        <is>
          <t>October</t>
        </is>
      </c>
      <c r="D5" s="45" t="n"/>
      <c r="E5" s="46">
        <f>'Start here'!$D$12</f>
        <v/>
      </c>
      <c r="F5" s="47">
        <f>'Start here'!$D$13</f>
        <v/>
      </c>
      <c r="H5" s="48" t="inlineStr">
        <is>
          <t>choose a month — the year is set on “Start here”</t>
        </is>
      </c>
      <c r="Q5" s="49" t="inlineStr">
        <is>
          <t>Month #</t>
        </is>
      </c>
      <c r="R5" s="49">
        <f>IFERROR(MATCH(C5,$Q$8:$Q$19,0),1)</f>
        <v/>
      </c>
    </row>
    <row r="6">
      <c r="C6" s="50">
        <f>DATE(E5,R5,1)</f>
        <v/>
      </c>
      <c r="D6" s="50">
        <f>EOMONTH(C6,0)</f>
        <v/>
      </c>
      <c r="Q6" s="49" t="inlineStr">
        <is>
          <t>Next month starts</t>
        </is>
      </c>
      <c r="R6" s="51">
        <f>EDATE(C6,1)</f>
        <v/>
      </c>
    </row>
    <row r="7">
      <c r="Q7" s="42" t="inlineStr">
        <is>
          <t>Months</t>
        </is>
      </c>
    </row>
    <row r="8">
      <c r="B8" s="52" t="inlineStr">
        <is>
          <t>Income</t>
        </is>
      </c>
      <c r="C8" s="52" t="inlineStr">
        <is>
          <t>Expenses</t>
        </is>
      </c>
      <c r="D8" s="53" t="n"/>
      <c r="E8" s="52" t="inlineStr">
        <is>
          <t>Left</t>
        </is>
      </c>
      <c r="F8" s="53" t="n"/>
      <c r="H8" s="52" t="inlineStr">
        <is>
          <t>Saved</t>
        </is>
      </c>
      <c r="I8" s="53" t="n"/>
      <c r="J8" s="53" t="n"/>
      <c r="K8" s="52" t="inlineStr">
        <is>
          <t>Fixed</t>
        </is>
      </c>
      <c r="L8" s="53" t="n"/>
      <c r="M8" s="52" t="inlineStr">
        <is>
          <t>Variable</t>
        </is>
      </c>
      <c r="N8" s="53" t="n"/>
      <c r="Q8" s="49" t="inlineStr">
        <is>
          <t>January</t>
        </is>
      </c>
    </row>
    <row r="9" ht="30" customHeight="1">
      <c r="B9" s="54">
        <f>SUMIFS('Records'!$H$5:$H$1004,'Records'!$D$5:$D$1004,"Income",'Records'!$B$5:$B$1004,"&gt;="&amp;$C$6,'Records'!$B$5:$B$1004,"&lt;"&amp;$R$6)</f>
        <v/>
      </c>
      <c r="C9" s="55">
        <f>SUMIFS('Records'!$H$5:$H$1004,'Records'!$D$5:$D$1004,"&lt;&gt;Income",'Records'!$B$5:$B$1004,"&gt;="&amp;$C$6,'Records'!$B$5:$B$1004,"&lt;"&amp;$R$6)</f>
        <v/>
      </c>
      <c r="D9" s="53" t="n"/>
      <c r="E9" s="56">
        <f>B9-C9</f>
        <v/>
      </c>
      <c r="F9" s="53" t="n"/>
      <c r="H9" s="57">
        <f>IFERROR(E9/B9,0)</f>
        <v/>
      </c>
      <c r="I9" s="53" t="n"/>
      <c r="J9" s="53" t="n"/>
      <c r="K9" s="58">
        <f>SUMIFS($D$13:$D$72,'Categories'!$D$6:$D$65,"Fixed")</f>
        <v/>
      </c>
      <c r="L9" s="53" t="n"/>
      <c r="M9" s="59">
        <f>C9-K9</f>
        <v/>
      </c>
      <c r="N9" s="53" t="n"/>
      <c r="Q9" s="49" t="inlineStr">
        <is>
          <t>February</t>
        </is>
      </c>
    </row>
    <row r="10">
      <c r="B10" s="60">
        <f>IF(INDEX('Budget'!$D$68:$O$68,1,R5)=0,"",INDEX('Budget'!$D$68:$O$68,1,R5))</f>
        <v/>
      </c>
      <c r="C10" s="60">
        <f>C74</f>
        <v/>
      </c>
      <c r="D10" s="53" t="n"/>
      <c r="E10" s="60">
        <f>IF(B10="","",B10-C10)</f>
        <v/>
      </c>
      <c r="F10" s="53" t="n"/>
      <c r="H10" s="61">
        <f>IF(B10="","",IFERROR(E10/B10,""))</f>
        <v/>
      </c>
      <c r="I10" s="53" t="n"/>
      <c r="J10" s="53" t="n"/>
      <c r="K10" s="60">
        <f>SUMIFS($C$13:$C$72,'Categories'!$D$6:$D$65,"Fixed")</f>
        <v/>
      </c>
      <c r="L10" s="53" t="n"/>
      <c r="M10" s="60">
        <f>C10-K10</f>
        <v/>
      </c>
      <c r="N10" s="53" t="n"/>
      <c r="Q10" s="49" t="inlineStr">
        <is>
          <t>March</t>
        </is>
      </c>
    </row>
    <row r="11">
      <c r="Q11" s="49" t="inlineStr">
        <is>
          <t>April</t>
        </is>
      </c>
    </row>
    <row r="12" ht="20" customHeight="1">
      <c r="B12" s="36" t="inlineStr">
        <is>
          <t>Category</t>
        </is>
      </c>
      <c r="C12" s="37" t="inlineStr">
        <is>
          <t>Plan</t>
        </is>
      </c>
      <c r="D12" s="37" t="inlineStr">
        <is>
          <t>Actual</t>
        </is>
      </c>
      <c r="E12" s="37" t="inlineStr">
        <is>
          <t>Left</t>
        </is>
      </c>
      <c r="F12" s="37" t="inlineStr">
        <is>
          <t>% of plan</t>
        </is>
      </c>
      <c r="H12" s="62" t="inlineStr">
        <is>
          <t>Where the money went</t>
        </is>
      </c>
      <c r="Q12" s="49" t="inlineStr">
        <is>
          <t>May</t>
        </is>
      </c>
      <c r="T12" s="42" t="inlineStr">
        <is>
          <t>Key</t>
        </is>
      </c>
    </row>
    <row r="13">
      <c r="B13" s="63">
        <f>IF('Categories'!$B6="","",'Categories'!$B6)</f>
        <v/>
      </c>
      <c r="C13" s="64">
        <f>IF($B13="","",INDEX('Budget'!$D6:$O6,1,$R$5))</f>
        <v/>
      </c>
      <c r="D13" s="64">
        <f>IF($B13="","",SUMIFS('Records'!$H$5:$H$1004,'Records'!$E$5:$E$1004,$B13,'Records'!$D$5:$D$1004,"&lt;&gt;Income",'Records'!$B$5:$B$1004,"&gt;="&amp;$C$6,'Records'!$B$5:$B$1004,"&lt;"&amp;$R$6))</f>
        <v/>
      </c>
      <c r="E13" s="64">
        <f>IF($B13="","",C13-D13)</f>
        <v/>
      </c>
      <c r="F13" s="65">
        <f>IF(OR($B13="",C13=0),"",D13/C13)</f>
        <v/>
      </c>
      <c r="Q13" s="49" t="inlineStr">
        <is>
          <t>June</t>
        </is>
      </c>
      <c r="T13" s="66">
        <f>IF($B13="",0,IF(D13&gt;0,D13+1/10^7,0))</f>
        <v/>
      </c>
    </row>
    <row r="14">
      <c r="B14" s="63">
        <f>IF('Categories'!$B7="","",'Categories'!$B7)</f>
        <v/>
      </c>
      <c r="C14" s="64">
        <f>IF($B14="","",INDEX('Budget'!$D7:$O7,1,$R$5))</f>
        <v/>
      </c>
      <c r="D14" s="64">
        <f>IF($B14="","",SUMIFS('Records'!$H$5:$H$1004,'Records'!$E$5:$E$1004,$B14,'Records'!$D$5:$D$1004,"&lt;&gt;Income",'Records'!$B$5:$B$1004,"&gt;="&amp;$C$6,'Records'!$B$5:$B$1004,"&lt;"&amp;$R$6))</f>
        <v/>
      </c>
      <c r="E14" s="64">
        <f>IF($B14="","",C14-D14)</f>
        <v/>
      </c>
      <c r="F14" s="65">
        <f>IF(OR($B14="",C14=0),"",D14/C14)</f>
        <v/>
      </c>
      <c r="Q14" s="49" t="inlineStr">
        <is>
          <t>July</t>
        </is>
      </c>
      <c r="T14" s="66">
        <f>IF($B14="",0,IF(D14&gt;0,D14+2/10^7,0))</f>
        <v/>
      </c>
    </row>
    <row r="15">
      <c r="B15" s="63">
        <f>IF('Categories'!$B8="","",'Categories'!$B8)</f>
        <v/>
      </c>
      <c r="C15" s="64">
        <f>IF($B15="","",INDEX('Budget'!$D8:$O8,1,$R$5))</f>
        <v/>
      </c>
      <c r="D15" s="64">
        <f>IF($B15="","",SUMIFS('Records'!$H$5:$H$1004,'Records'!$E$5:$E$1004,$B15,'Records'!$D$5:$D$1004,"&lt;&gt;Income",'Records'!$B$5:$B$1004,"&gt;="&amp;$C$6,'Records'!$B$5:$B$1004,"&lt;"&amp;$R$6))</f>
        <v/>
      </c>
      <c r="E15" s="64">
        <f>IF($B15="","",C15-D15)</f>
        <v/>
      </c>
      <c r="F15" s="65">
        <f>IF(OR($B15="",C15=0),"",D15/C15)</f>
        <v/>
      </c>
      <c r="Q15" s="49" t="inlineStr">
        <is>
          <t>August</t>
        </is>
      </c>
      <c r="T15" s="66">
        <f>IF($B15="",0,IF(D15&gt;0,D15+3/10^7,0))</f>
        <v/>
      </c>
    </row>
    <row r="16">
      <c r="B16" s="63">
        <f>IF('Categories'!$B9="","",'Categories'!$B9)</f>
        <v/>
      </c>
      <c r="C16" s="64">
        <f>IF($B16="","",INDEX('Budget'!$D9:$O9,1,$R$5))</f>
        <v/>
      </c>
      <c r="D16" s="64">
        <f>IF($B16="","",SUMIFS('Records'!$H$5:$H$1004,'Records'!$E$5:$E$1004,$B16,'Records'!$D$5:$D$1004,"&lt;&gt;Income",'Records'!$B$5:$B$1004,"&gt;="&amp;$C$6,'Records'!$B$5:$B$1004,"&lt;"&amp;$R$6))</f>
        <v/>
      </c>
      <c r="E16" s="64">
        <f>IF($B16="","",C16-D16)</f>
        <v/>
      </c>
      <c r="F16" s="65">
        <f>IF(OR($B16="",C16=0),"",D16/C16)</f>
        <v/>
      </c>
      <c r="Q16" s="49" t="inlineStr">
        <is>
          <t>September</t>
        </is>
      </c>
      <c r="T16" s="66">
        <f>IF($B16="",0,IF(D16&gt;0,D16+4/10^7,0))</f>
        <v/>
      </c>
    </row>
    <row r="17">
      <c r="B17" s="63">
        <f>IF('Categories'!$B10="","",'Categories'!$B10)</f>
        <v/>
      </c>
      <c r="C17" s="64">
        <f>IF($B17="","",INDEX('Budget'!$D10:$O10,1,$R$5))</f>
        <v/>
      </c>
      <c r="D17" s="64">
        <f>IF($B17="","",SUMIFS('Records'!$H$5:$H$1004,'Records'!$E$5:$E$1004,$B17,'Records'!$D$5:$D$1004,"&lt;&gt;Income",'Records'!$B$5:$B$1004,"&gt;="&amp;$C$6,'Records'!$B$5:$B$1004,"&lt;"&amp;$R$6))</f>
        <v/>
      </c>
      <c r="E17" s="64">
        <f>IF($B17="","",C17-D17)</f>
        <v/>
      </c>
      <c r="F17" s="65">
        <f>IF(OR($B17="",C17=0),"",D17/C17)</f>
        <v/>
      </c>
      <c r="Q17" s="49" t="inlineStr">
        <is>
          <t>October</t>
        </is>
      </c>
      <c r="T17" s="66">
        <f>IF($B17="",0,IF(D17&gt;0,D17+5/10^7,0))</f>
        <v/>
      </c>
    </row>
    <row r="18">
      <c r="B18" s="63">
        <f>IF('Categories'!$B11="","",'Categories'!$B11)</f>
        <v/>
      </c>
      <c r="C18" s="64">
        <f>IF($B18="","",INDEX('Budget'!$D11:$O11,1,$R$5))</f>
        <v/>
      </c>
      <c r="D18" s="64">
        <f>IF($B18="","",SUMIFS('Records'!$H$5:$H$1004,'Records'!$E$5:$E$1004,$B18,'Records'!$D$5:$D$1004,"&lt;&gt;Income",'Records'!$B$5:$B$1004,"&gt;="&amp;$C$6,'Records'!$B$5:$B$1004,"&lt;"&amp;$R$6))</f>
        <v/>
      </c>
      <c r="E18" s="64">
        <f>IF($B18="","",C18-D18)</f>
        <v/>
      </c>
      <c r="F18" s="65">
        <f>IF(OR($B18="",C18=0),"",D18/C18)</f>
        <v/>
      </c>
      <c r="Q18" s="49" t="inlineStr">
        <is>
          <t>November</t>
        </is>
      </c>
      <c r="T18" s="66">
        <f>IF($B18="",0,IF(D18&gt;0,D18+6/10^7,0))</f>
        <v/>
      </c>
    </row>
    <row r="19">
      <c r="B19" s="63">
        <f>IF('Categories'!$B12="","",'Categories'!$B12)</f>
        <v/>
      </c>
      <c r="C19" s="64">
        <f>IF($B19="","",INDEX('Budget'!$D12:$O12,1,$R$5))</f>
        <v/>
      </c>
      <c r="D19" s="64">
        <f>IF($B19="","",SUMIFS('Records'!$H$5:$H$1004,'Records'!$E$5:$E$1004,$B19,'Records'!$D$5:$D$1004,"&lt;&gt;Income",'Records'!$B$5:$B$1004,"&gt;="&amp;$C$6,'Records'!$B$5:$B$1004,"&lt;"&amp;$R$6))</f>
        <v/>
      </c>
      <c r="E19" s="64">
        <f>IF($B19="","",C19-D19)</f>
        <v/>
      </c>
      <c r="F19" s="65">
        <f>IF(OR($B19="",C19=0),"",D19/C19)</f>
        <v/>
      </c>
      <c r="Q19" s="49" t="inlineStr">
        <is>
          <t>December</t>
        </is>
      </c>
      <c r="T19" s="66">
        <f>IF($B19="",0,IF(D19&gt;0,D19+7/10^7,0))</f>
        <v/>
      </c>
    </row>
    <row r="20">
      <c r="B20" s="63">
        <f>IF('Categories'!$B13="","",'Categories'!$B13)</f>
        <v/>
      </c>
      <c r="C20" s="64">
        <f>IF($B20="","",INDEX('Budget'!$D13:$O13,1,$R$5))</f>
        <v/>
      </c>
      <c r="D20" s="64">
        <f>IF($B20="","",SUMIFS('Records'!$H$5:$H$1004,'Records'!$E$5:$E$1004,$B20,'Records'!$D$5:$D$1004,"&lt;&gt;Income",'Records'!$B$5:$B$1004,"&gt;="&amp;$C$6,'Records'!$B$5:$B$1004,"&lt;"&amp;$R$6))</f>
        <v/>
      </c>
      <c r="E20" s="64">
        <f>IF($B20="","",C20-D20)</f>
        <v/>
      </c>
      <c r="F20" s="65">
        <f>IF(OR($B20="",C20=0),"",D20/C20)</f>
        <v/>
      </c>
      <c r="T20" s="66">
        <f>IF($B20="",0,IF(D20&gt;0,D20+8/10^7,0))</f>
        <v/>
      </c>
    </row>
    <row r="21">
      <c r="B21" s="63">
        <f>IF('Categories'!$B14="","",'Categories'!$B14)</f>
        <v/>
      </c>
      <c r="C21" s="64">
        <f>IF($B21="","",INDEX('Budget'!$D14:$O14,1,$R$5))</f>
        <v/>
      </c>
      <c r="D21" s="64">
        <f>IF($B21="","",SUMIFS('Records'!$H$5:$H$1004,'Records'!$E$5:$E$1004,$B21,'Records'!$D$5:$D$1004,"&lt;&gt;Income",'Records'!$B$5:$B$1004,"&gt;="&amp;$C$6,'Records'!$B$5:$B$1004,"&lt;"&amp;$R$6))</f>
        <v/>
      </c>
      <c r="E21" s="64">
        <f>IF($B21="","",C21-D21)</f>
        <v/>
      </c>
      <c r="F21" s="65">
        <f>IF(OR($B21="",C21=0),"",D21/C21)</f>
        <v/>
      </c>
      <c r="T21" s="66">
        <f>IF($B21="",0,IF(D21&gt;0,D21+9/10^7,0))</f>
        <v/>
      </c>
    </row>
    <row r="22">
      <c r="B22" s="63">
        <f>IF('Categories'!$B15="","",'Categories'!$B15)</f>
        <v/>
      </c>
      <c r="C22" s="64">
        <f>IF($B22="","",INDEX('Budget'!$D15:$O15,1,$R$5))</f>
        <v/>
      </c>
      <c r="D22" s="64">
        <f>IF($B22="","",SUMIFS('Records'!$H$5:$H$1004,'Records'!$E$5:$E$1004,$B22,'Records'!$D$5:$D$1004,"&lt;&gt;Income",'Records'!$B$5:$B$1004,"&gt;="&amp;$C$6,'Records'!$B$5:$B$1004,"&lt;"&amp;$R$6))</f>
        <v/>
      </c>
      <c r="E22" s="64">
        <f>IF($B22="","",C22-D22)</f>
        <v/>
      </c>
      <c r="F22" s="65">
        <f>IF(OR($B22="",C22=0),"",D22/C22)</f>
        <v/>
      </c>
      <c r="T22" s="66">
        <f>IF($B22="",0,IF(D22&gt;0,D22+10/10^7,0))</f>
        <v/>
      </c>
    </row>
    <row r="23">
      <c r="B23" s="63">
        <f>IF('Categories'!$B16="","",'Categories'!$B16)</f>
        <v/>
      </c>
      <c r="C23" s="64">
        <f>IF($B23="","",INDEX('Budget'!$D16:$O16,1,$R$5))</f>
        <v/>
      </c>
      <c r="D23" s="64">
        <f>IF($B23="","",SUMIFS('Records'!$H$5:$H$1004,'Records'!$E$5:$E$1004,$B23,'Records'!$D$5:$D$1004,"&lt;&gt;Income",'Records'!$B$5:$B$1004,"&gt;="&amp;$C$6,'Records'!$B$5:$B$1004,"&lt;"&amp;$R$6))</f>
        <v/>
      </c>
      <c r="E23" s="64">
        <f>IF($B23="","",C23-D23)</f>
        <v/>
      </c>
      <c r="F23" s="65">
        <f>IF(OR($B23="",C23=0),"",D23/C23)</f>
        <v/>
      </c>
      <c r="T23" s="66">
        <f>IF($B23="",0,IF(D23&gt;0,D23+11/10^7,0))</f>
        <v/>
      </c>
    </row>
    <row r="24">
      <c r="B24" s="63">
        <f>IF('Categories'!$B17="","",'Categories'!$B17)</f>
        <v/>
      </c>
      <c r="C24" s="64">
        <f>IF($B24="","",INDEX('Budget'!$D17:$O17,1,$R$5))</f>
        <v/>
      </c>
      <c r="D24" s="64">
        <f>IF($B24="","",SUMIFS('Records'!$H$5:$H$1004,'Records'!$E$5:$E$1004,$B24,'Records'!$D$5:$D$1004,"&lt;&gt;Income",'Records'!$B$5:$B$1004,"&gt;="&amp;$C$6,'Records'!$B$5:$B$1004,"&lt;"&amp;$R$6))</f>
        <v/>
      </c>
      <c r="E24" s="64">
        <f>IF($B24="","",C24-D24)</f>
        <v/>
      </c>
      <c r="F24" s="65">
        <f>IF(OR($B24="",C24=0),"",D24/C24)</f>
        <v/>
      </c>
      <c r="T24" s="66">
        <f>IF($B24="",0,IF(D24&gt;0,D24+12/10^7,0))</f>
        <v/>
      </c>
    </row>
    <row r="25">
      <c r="B25" s="63">
        <f>IF('Categories'!$B18="","",'Categories'!$B18)</f>
        <v/>
      </c>
      <c r="C25" s="64">
        <f>IF($B25="","",INDEX('Budget'!$D18:$O18,1,$R$5))</f>
        <v/>
      </c>
      <c r="D25" s="64">
        <f>IF($B25="","",SUMIFS('Records'!$H$5:$H$1004,'Records'!$E$5:$E$1004,$B25,'Records'!$D$5:$D$1004,"&lt;&gt;Income",'Records'!$B$5:$B$1004,"&gt;="&amp;$C$6,'Records'!$B$5:$B$1004,"&lt;"&amp;$R$6))</f>
        <v/>
      </c>
      <c r="E25" s="64">
        <f>IF($B25="","",C25-D25)</f>
        <v/>
      </c>
      <c r="F25" s="65">
        <f>IF(OR($B25="",C25=0),"",D25/C25)</f>
        <v/>
      </c>
      <c r="T25" s="66">
        <f>IF($B25="",0,IF(D25&gt;0,D25+13/10^7,0))</f>
        <v/>
      </c>
    </row>
    <row r="26">
      <c r="B26" s="63">
        <f>IF('Categories'!$B19="","",'Categories'!$B19)</f>
        <v/>
      </c>
      <c r="C26" s="64">
        <f>IF($B26="","",INDEX('Budget'!$D19:$O19,1,$R$5))</f>
        <v/>
      </c>
      <c r="D26" s="64">
        <f>IF($B26="","",SUMIFS('Records'!$H$5:$H$1004,'Records'!$E$5:$E$1004,$B26,'Records'!$D$5:$D$1004,"&lt;&gt;Income",'Records'!$B$5:$B$1004,"&gt;="&amp;$C$6,'Records'!$B$5:$B$1004,"&lt;"&amp;$R$6))</f>
        <v/>
      </c>
      <c r="E26" s="64">
        <f>IF($B26="","",C26-D26)</f>
        <v/>
      </c>
      <c r="F26" s="65">
        <f>IF(OR($B26="",C26=0),"",D26/C26)</f>
        <v/>
      </c>
      <c r="T26" s="66">
        <f>IF($B26="",0,IF(D26&gt;0,D26+14/10^7,0))</f>
        <v/>
      </c>
    </row>
    <row r="27">
      <c r="B27" s="63">
        <f>IF('Categories'!$B20="","",'Categories'!$B20)</f>
        <v/>
      </c>
      <c r="C27" s="64">
        <f>IF($B27="","",INDEX('Budget'!$D20:$O20,1,$R$5))</f>
        <v/>
      </c>
      <c r="D27" s="64">
        <f>IF($B27="","",SUMIFS('Records'!$H$5:$H$1004,'Records'!$E$5:$E$1004,$B27,'Records'!$D$5:$D$1004,"&lt;&gt;Income",'Records'!$B$5:$B$1004,"&gt;="&amp;$C$6,'Records'!$B$5:$B$1004,"&lt;"&amp;$R$6))</f>
        <v/>
      </c>
      <c r="E27" s="64">
        <f>IF($B27="","",C27-D27)</f>
        <v/>
      </c>
      <c r="F27" s="65">
        <f>IF(OR($B27="",C27=0),"",D27/C27)</f>
        <v/>
      </c>
      <c r="H27" s="62" t="inlineStr">
        <is>
          <t>Plan vs actual (top categories)</t>
        </is>
      </c>
      <c r="T27" s="66">
        <f>IF($B27="",0,IF(D27&gt;0,D27+15/10^7,0))</f>
        <v/>
      </c>
    </row>
    <row r="28">
      <c r="B28" s="63">
        <f>IF('Categories'!$B21="","",'Categories'!$B21)</f>
        <v/>
      </c>
      <c r="C28" s="64">
        <f>IF($B28="","",INDEX('Budget'!$D21:$O21,1,$R$5))</f>
        <v/>
      </c>
      <c r="D28" s="64">
        <f>IF($B28="","",SUMIFS('Records'!$H$5:$H$1004,'Records'!$E$5:$E$1004,$B28,'Records'!$D$5:$D$1004,"&lt;&gt;Income",'Records'!$B$5:$B$1004,"&gt;="&amp;$C$6,'Records'!$B$5:$B$1004,"&lt;"&amp;$R$6))</f>
        <v/>
      </c>
      <c r="E28" s="64">
        <f>IF($B28="","",C28-D28)</f>
        <v/>
      </c>
      <c r="F28" s="65">
        <f>IF(OR($B28="",C28=0),"",D28/C28)</f>
        <v/>
      </c>
      <c r="T28" s="66">
        <f>IF($B28="",0,IF(D28&gt;0,D28+16/10^7,0))</f>
        <v/>
      </c>
    </row>
    <row r="29">
      <c r="B29" s="63">
        <f>IF('Categories'!$B22="","",'Categories'!$B22)</f>
        <v/>
      </c>
      <c r="C29" s="64">
        <f>IF($B29="","",INDEX('Budget'!$D22:$O22,1,$R$5))</f>
        <v/>
      </c>
      <c r="D29" s="64">
        <f>IF($B29="","",SUMIFS('Records'!$H$5:$H$1004,'Records'!$E$5:$E$1004,$B29,'Records'!$D$5:$D$1004,"&lt;&gt;Income",'Records'!$B$5:$B$1004,"&gt;="&amp;$C$6,'Records'!$B$5:$B$1004,"&lt;"&amp;$R$6))</f>
        <v/>
      </c>
      <c r="E29" s="64">
        <f>IF($B29="","",C29-D29)</f>
        <v/>
      </c>
      <c r="F29" s="65">
        <f>IF(OR($B29="",C29=0),"",D29/C29)</f>
        <v/>
      </c>
      <c r="T29" s="66">
        <f>IF($B29="",0,IF(D29&gt;0,D29+17/10^7,0))</f>
        <v/>
      </c>
    </row>
    <row r="30">
      <c r="B30" s="63">
        <f>IF('Categories'!$B23="","",'Categories'!$B23)</f>
        <v/>
      </c>
      <c r="C30" s="64">
        <f>IF($B30="","",INDEX('Budget'!$D23:$O23,1,$R$5))</f>
        <v/>
      </c>
      <c r="D30" s="64">
        <f>IF($B30="","",SUMIFS('Records'!$H$5:$H$1004,'Records'!$E$5:$E$1004,$B30,'Records'!$D$5:$D$1004,"&lt;&gt;Income",'Records'!$B$5:$B$1004,"&gt;="&amp;$C$6,'Records'!$B$5:$B$1004,"&lt;"&amp;$R$6))</f>
        <v/>
      </c>
      <c r="E30" s="64">
        <f>IF($B30="","",C30-D30)</f>
        <v/>
      </c>
      <c r="F30" s="65">
        <f>IF(OR($B30="",C30=0),"",D30/C30)</f>
        <v/>
      </c>
      <c r="T30" s="66">
        <f>IF($B30="",0,IF(D30&gt;0,D30+18/10^7,0))</f>
        <v/>
      </c>
    </row>
    <row r="31">
      <c r="B31" s="63">
        <f>IF('Categories'!$B24="","",'Categories'!$B24)</f>
        <v/>
      </c>
      <c r="C31" s="64">
        <f>IF($B31="","",INDEX('Budget'!$D24:$O24,1,$R$5))</f>
        <v/>
      </c>
      <c r="D31" s="64">
        <f>IF($B31="","",SUMIFS('Records'!$H$5:$H$1004,'Records'!$E$5:$E$1004,$B31,'Records'!$D$5:$D$1004,"&lt;&gt;Income",'Records'!$B$5:$B$1004,"&gt;="&amp;$C$6,'Records'!$B$5:$B$1004,"&lt;"&amp;$R$6))</f>
        <v/>
      </c>
      <c r="E31" s="64">
        <f>IF($B31="","",C31-D31)</f>
        <v/>
      </c>
      <c r="F31" s="65">
        <f>IF(OR($B31="",C31=0),"",D31/C31)</f>
        <v/>
      </c>
      <c r="T31" s="66">
        <f>IF($B31="",0,IF(D31&gt;0,D31+19/10^7,0))</f>
        <v/>
      </c>
    </row>
    <row r="32">
      <c r="B32" s="63">
        <f>IF('Categories'!$B25="","",'Categories'!$B25)</f>
        <v/>
      </c>
      <c r="C32" s="64">
        <f>IF($B32="","",INDEX('Budget'!$D25:$O25,1,$R$5))</f>
        <v/>
      </c>
      <c r="D32" s="64">
        <f>IF($B32="","",SUMIFS('Records'!$H$5:$H$1004,'Records'!$E$5:$E$1004,$B32,'Records'!$D$5:$D$1004,"&lt;&gt;Income",'Records'!$B$5:$B$1004,"&gt;="&amp;$C$6,'Records'!$B$5:$B$1004,"&lt;"&amp;$R$6))</f>
        <v/>
      </c>
      <c r="E32" s="64">
        <f>IF($B32="","",C32-D32)</f>
        <v/>
      </c>
      <c r="F32" s="65">
        <f>IF(OR($B32="",C32=0),"",D32/C32)</f>
        <v/>
      </c>
      <c r="T32" s="66">
        <f>IF($B32="",0,IF(D32&gt;0,D32+20/10^7,0))</f>
        <v/>
      </c>
    </row>
    <row r="33" hidden="1">
      <c r="B33" s="63">
        <f>IF('Categories'!$B26="","",'Categories'!$B26)</f>
        <v/>
      </c>
      <c r="C33" s="64">
        <f>IF($B33="","",INDEX('Budget'!$D26:$O26,1,$R$5))</f>
        <v/>
      </c>
      <c r="D33" s="64">
        <f>IF($B33="","",SUMIFS('Records'!$H$5:$H$1004,'Records'!$E$5:$E$1004,$B33,'Records'!$D$5:$D$1004,"&lt;&gt;Income",'Records'!$B$5:$B$1004,"&gt;="&amp;$C$6,'Records'!$B$5:$B$1004,"&lt;"&amp;$R$6))</f>
        <v/>
      </c>
      <c r="E33" s="64">
        <f>IF($B33="","",C33-D33)</f>
        <v/>
      </c>
      <c r="F33" s="65">
        <f>IF(OR($B33="",C33=0),"",D33/C33)</f>
        <v/>
      </c>
      <c r="T33" s="66">
        <f>IF($B33="",0,IF(D33&gt;0,D33+21/10^7,0))</f>
        <v/>
      </c>
    </row>
    <row r="34" hidden="1">
      <c r="B34" s="63">
        <f>IF('Categories'!$B27="","",'Categories'!$B27)</f>
        <v/>
      </c>
      <c r="C34" s="64">
        <f>IF($B34="","",INDEX('Budget'!$D27:$O27,1,$R$5))</f>
        <v/>
      </c>
      <c r="D34" s="64">
        <f>IF($B34="","",SUMIFS('Records'!$H$5:$H$1004,'Records'!$E$5:$E$1004,$B34,'Records'!$D$5:$D$1004,"&lt;&gt;Income",'Records'!$B$5:$B$1004,"&gt;="&amp;$C$6,'Records'!$B$5:$B$1004,"&lt;"&amp;$R$6))</f>
        <v/>
      </c>
      <c r="E34" s="64">
        <f>IF($B34="","",C34-D34)</f>
        <v/>
      </c>
      <c r="F34" s="65">
        <f>IF(OR($B34="",C34=0),"",D34/C34)</f>
        <v/>
      </c>
      <c r="T34" s="66">
        <f>IF($B34="",0,IF(D34&gt;0,D34+22/10^7,0))</f>
        <v/>
      </c>
    </row>
    <row r="35" hidden="1">
      <c r="B35" s="63">
        <f>IF('Categories'!$B28="","",'Categories'!$B28)</f>
        <v/>
      </c>
      <c r="C35" s="64">
        <f>IF($B35="","",INDEX('Budget'!$D28:$O28,1,$R$5))</f>
        <v/>
      </c>
      <c r="D35" s="64">
        <f>IF($B35="","",SUMIFS('Records'!$H$5:$H$1004,'Records'!$E$5:$E$1004,$B35,'Records'!$D$5:$D$1004,"&lt;&gt;Income",'Records'!$B$5:$B$1004,"&gt;="&amp;$C$6,'Records'!$B$5:$B$1004,"&lt;"&amp;$R$6))</f>
        <v/>
      </c>
      <c r="E35" s="64">
        <f>IF($B35="","",C35-D35)</f>
        <v/>
      </c>
      <c r="F35" s="65">
        <f>IF(OR($B35="",C35=0),"",D35/C35)</f>
        <v/>
      </c>
      <c r="T35" s="66">
        <f>IF($B35="",0,IF(D35&gt;0,D35+23/10^7,0))</f>
        <v/>
      </c>
    </row>
    <row r="36" hidden="1">
      <c r="B36" s="63">
        <f>IF('Categories'!$B29="","",'Categories'!$B29)</f>
        <v/>
      </c>
      <c r="C36" s="64">
        <f>IF($B36="","",INDEX('Budget'!$D29:$O29,1,$R$5))</f>
        <v/>
      </c>
      <c r="D36" s="64">
        <f>IF($B36="","",SUMIFS('Records'!$H$5:$H$1004,'Records'!$E$5:$E$1004,$B36,'Records'!$D$5:$D$1004,"&lt;&gt;Income",'Records'!$B$5:$B$1004,"&gt;="&amp;$C$6,'Records'!$B$5:$B$1004,"&lt;"&amp;$R$6))</f>
        <v/>
      </c>
      <c r="E36" s="64">
        <f>IF($B36="","",C36-D36)</f>
        <v/>
      </c>
      <c r="F36" s="65">
        <f>IF(OR($B36="",C36=0),"",D36/C36)</f>
        <v/>
      </c>
      <c r="T36" s="66">
        <f>IF($B36="",0,IF(D36&gt;0,D36+24/10^7,0))</f>
        <v/>
      </c>
    </row>
    <row r="37" hidden="1">
      <c r="B37" s="63">
        <f>IF('Categories'!$B30="","",'Categories'!$B30)</f>
        <v/>
      </c>
      <c r="C37" s="64">
        <f>IF($B37="","",INDEX('Budget'!$D30:$O30,1,$R$5))</f>
        <v/>
      </c>
      <c r="D37" s="64">
        <f>IF($B37="","",SUMIFS('Records'!$H$5:$H$1004,'Records'!$E$5:$E$1004,$B37,'Records'!$D$5:$D$1004,"&lt;&gt;Income",'Records'!$B$5:$B$1004,"&gt;="&amp;$C$6,'Records'!$B$5:$B$1004,"&lt;"&amp;$R$6))</f>
        <v/>
      </c>
      <c r="E37" s="64">
        <f>IF($B37="","",C37-D37)</f>
        <v/>
      </c>
      <c r="F37" s="65">
        <f>IF(OR($B37="",C37=0),"",D37/C37)</f>
        <v/>
      </c>
      <c r="T37" s="66">
        <f>IF($B37="",0,IF(D37&gt;0,D37+25/10^7,0))</f>
        <v/>
      </c>
    </row>
    <row r="38" hidden="1">
      <c r="B38" s="63">
        <f>IF('Categories'!$B31="","",'Categories'!$B31)</f>
        <v/>
      </c>
      <c r="C38" s="64">
        <f>IF($B38="","",INDEX('Budget'!$D31:$O31,1,$R$5))</f>
        <v/>
      </c>
      <c r="D38" s="64">
        <f>IF($B38="","",SUMIFS('Records'!$H$5:$H$1004,'Records'!$E$5:$E$1004,$B38,'Records'!$D$5:$D$1004,"&lt;&gt;Income",'Records'!$B$5:$B$1004,"&gt;="&amp;$C$6,'Records'!$B$5:$B$1004,"&lt;"&amp;$R$6))</f>
        <v/>
      </c>
      <c r="E38" s="64">
        <f>IF($B38="","",C38-D38)</f>
        <v/>
      </c>
      <c r="F38" s="65">
        <f>IF(OR($B38="",C38=0),"",D38/C38)</f>
        <v/>
      </c>
      <c r="T38" s="66">
        <f>IF($B38="",0,IF(D38&gt;0,D38+26/10^7,0))</f>
        <v/>
      </c>
    </row>
    <row r="39" hidden="1">
      <c r="B39" s="63">
        <f>IF('Categories'!$B32="","",'Categories'!$B32)</f>
        <v/>
      </c>
      <c r="C39" s="64">
        <f>IF($B39="","",INDEX('Budget'!$D32:$O32,1,$R$5))</f>
        <v/>
      </c>
      <c r="D39" s="64">
        <f>IF($B39="","",SUMIFS('Records'!$H$5:$H$1004,'Records'!$E$5:$E$1004,$B39,'Records'!$D$5:$D$1004,"&lt;&gt;Income",'Records'!$B$5:$B$1004,"&gt;="&amp;$C$6,'Records'!$B$5:$B$1004,"&lt;"&amp;$R$6))</f>
        <v/>
      </c>
      <c r="E39" s="64">
        <f>IF($B39="","",C39-D39)</f>
        <v/>
      </c>
      <c r="F39" s="65">
        <f>IF(OR($B39="",C39=0),"",D39/C39)</f>
        <v/>
      </c>
      <c r="T39" s="66">
        <f>IF($B39="",0,IF(D39&gt;0,D39+27/10^7,0))</f>
        <v/>
      </c>
    </row>
    <row r="40" hidden="1">
      <c r="B40" s="63">
        <f>IF('Categories'!$B33="","",'Categories'!$B33)</f>
        <v/>
      </c>
      <c r="C40" s="64">
        <f>IF($B40="","",INDEX('Budget'!$D33:$O33,1,$R$5))</f>
        <v/>
      </c>
      <c r="D40" s="64">
        <f>IF($B40="","",SUMIFS('Records'!$H$5:$H$1004,'Records'!$E$5:$E$1004,$B40,'Records'!$D$5:$D$1004,"&lt;&gt;Income",'Records'!$B$5:$B$1004,"&gt;="&amp;$C$6,'Records'!$B$5:$B$1004,"&lt;"&amp;$R$6))</f>
        <v/>
      </c>
      <c r="E40" s="64">
        <f>IF($B40="","",C40-D40)</f>
        <v/>
      </c>
      <c r="F40" s="65">
        <f>IF(OR($B40="",C40=0),"",D40/C40)</f>
        <v/>
      </c>
      <c r="T40" s="66">
        <f>IF($B40="",0,IF(D40&gt;0,D40+28/10^7,0))</f>
        <v/>
      </c>
    </row>
    <row r="41" hidden="1">
      <c r="B41" s="63">
        <f>IF('Categories'!$B34="","",'Categories'!$B34)</f>
        <v/>
      </c>
      <c r="C41" s="64">
        <f>IF($B41="","",INDEX('Budget'!$D34:$O34,1,$R$5))</f>
        <v/>
      </c>
      <c r="D41" s="64">
        <f>IF($B41="","",SUMIFS('Records'!$H$5:$H$1004,'Records'!$E$5:$E$1004,$B41,'Records'!$D$5:$D$1004,"&lt;&gt;Income",'Records'!$B$5:$B$1004,"&gt;="&amp;$C$6,'Records'!$B$5:$B$1004,"&lt;"&amp;$R$6))</f>
        <v/>
      </c>
      <c r="E41" s="64">
        <f>IF($B41="","",C41-D41)</f>
        <v/>
      </c>
      <c r="F41" s="65">
        <f>IF(OR($B41="",C41=0),"",D41/C41)</f>
        <v/>
      </c>
      <c r="T41" s="66">
        <f>IF($B41="",0,IF(D41&gt;0,D41+29/10^7,0))</f>
        <v/>
      </c>
    </row>
    <row r="42" hidden="1">
      <c r="B42" s="63">
        <f>IF('Categories'!$B35="","",'Categories'!$B35)</f>
        <v/>
      </c>
      <c r="C42" s="64">
        <f>IF($B42="","",INDEX('Budget'!$D35:$O35,1,$R$5))</f>
        <v/>
      </c>
      <c r="D42" s="64">
        <f>IF($B42="","",SUMIFS('Records'!$H$5:$H$1004,'Records'!$E$5:$E$1004,$B42,'Records'!$D$5:$D$1004,"&lt;&gt;Income",'Records'!$B$5:$B$1004,"&gt;="&amp;$C$6,'Records'!$B$5:$B$1004,"&lt;"&amp;$R$6))</f>
        <v/>
      </c>
      <c r="E42" s="64">
        <f>IF($B42="","",C42-D42)</f>
        <v/>
      </c>
      <c r="F42" s="65">
        <f>IF(OR($B42="",C42=0),"",D42/C42)</f>
        <v/>
      </c>
      <c r="T42" s="66">
        <f>IF($B42="",0,IF(D42&gt;0,D42+30/10^7,0))</f>
        <v/>
      </c>
    </row>
    <row r="43" hidden="1">
      <c r="B43" s="63">
        <f>IF('Categories'!$B36="","",'Categories'!$B36)</f>
        <v/>
      </c>
      <c r="C43" s="64">
        <f>IF($B43="","",INDEX('Budget'!$D36:$O36,1,$R$5))</f>
        <v/>
      </c>
      <c r="D43" s="64">
        <f>IF($B43="","",SUMIFS('Records'!$H$5:$H$1004,'Records'!$E$5:$E$1004,$B43,'Records'!$D$5:$D$1004,"&lt;&gt;Income",'Records'!$B$5:$B$1004,"&gt;="&amp;$C$6,'Records'!$B$5:$B$1004,"&lt;"&amp;$R$6))</f>
        <v/>
      </c>
      <c r="E43" s="64">
        <f>IF($B43="","",C43-D43)</f>
        <v/>
      </c>
      <c r="F43" s="65">
        <f>IF(OR($B43="",C43=0),"",D43/C43)</f>
        <v/>
      </c>
      <c r="T43" s="66">
        <f>IF($B43="",0,IF(D43&gt;0,D43+31/10^7,0))</f>
        <v/>
      </c>
    </row>
    <row r="44" hidden="1">
      <c r="B44" s="63">
        <f>IF('Categories'!$B37="","",'Categories'!$B37)</f>
        <v/>
      </c>
      <c r="C44" s="64">
        <f>IF($B44="","",INDEX('Budget'!$D37:$O37,1,$R$5))</f>
        <v/>
      </c>
      <c r="D44" s="64">
        <f>IF($B44="","",SUMIFS('Records'!$H$5:$H$1004,'Records'!$E$5:$E$1004,$B44,'Records'!$D$5:$D$1004,"&lt;&gt;Income",'Records'!$B$5:$B$1004,"&gt;="&amp;$C$6,'Records'!$B$5:$B$1004,"&lt;"&amp;$R$6))</f>
        <v/>
      </c>
      <c r="E44" s="64">
        <f>IF($B44="","",C44-D44)</f>
        <v/>
      </c>
      <c r="F44" s="65">
        <f>IF(OR($B44="",C44=0),"",D44/C44)</f>
        <v/>
      </c>
      <c r="T44" s="66">
        <f>IF($B44="",0,IF(D44&gt;0,D44+32/10^7,0))</f>
        <v/>
      </c>
    </row>
    <row r="45" hidden="1">
      <c r="B45" s="63">
        <f>IF('Categories'!$B38="","",'Categories'!$B38)</f>
        <v/>
      </c>
      <c r="C45" s="64">
        <f>IF($B45="","",INDEX('Budget'!$D38:$O38,1,$R$5))</f>
        <v/>
      </c>
      <c r="D45" s="64">
        <f>IF($B45="","",SUMIFS('Records'!$H$5:$H$1004,'Records'!$E$5:$E$1004,$B45,'Records'!$D$5:$D$1004,"&lt;&gt;Income",'Records'!$B$5:$B$1004,"&gt;="&amp;$C$6,'Records'!$B$5:$B$1004,"&lt;"&amp;$R$6))</f>
        <v/>
      </c>
      <c r="E45" s="64">
        <f>IF($B45="","",C45-D45)</f>
        <v/>
      </c>
      <c r="F45" s="65">
        <f>IF(OR($B45="",C45=0),"",D45/C45)</f>
        <v/>
      </c>
      <c r="T45" s="66">
        <f>IF($B45="",0,IF(D45&gt;0,D45+33/10^7,0))</f>
        <v/>
      </c>
    </row>
    <row r="46" hidden="1">
      <c r="B46" s="63">
        <f>IF('Categories'!$B39="","",'Categories'!$B39)</f>
        <v/>
      </c>
      <c r="C46" s="64">
        <f>IF($B46="","",INDEX('Budget'!$D39:$O39,1,$R$5))</f>
        <v/>
      </c>
      <c r="D46" s="64">
        <f>IF($B46="","",SUMIFS('Records'!$H$5:$H$1004,'Records'!$E$5:$E$1004,$B46,'Records'!$D$5:$D$1004,"&lt;&gt;Income",'Records'!$B$5:$B$1004,"&gt;="&amp;$C$6,'Records'!$B$5:$B$1004,"&lt;"&amp;$R$6))</f>
        <v/>
      </c>
      <c r="E46" s="64">
        <f>IF($B46="","",C46-D46)</f>
        <v/>
      </c>
      <c r="F46" s="65">
        <f>IF(OR($B46="",C46=0),"",D46/C46)</f>
        <v/>
      </c>
      <c r="T46" s="66">
        <f>IF($B46="",0,IF(D46&gt;0,D46+34/10^7,0))</f>
        <v/>
      </c>
    </row>
    <row r="47" hidden="1">
      <c r="B47" s="63">
        <f>IF('Categories'!$B40="","",'Categories'!$B40)</f>
        <v/>
      </c>
      <c r="C47" s="64">
        <f>IF($B47="","",INDEX('Budget'!$D40:$O40,1,$R$5))</f>
        <v/>
      </c>
      <c r="D47" s="64">
        <f>IF($B47="","",SUMIFS('Records'!$H$5:$H$1004,'Records'!$E$5:$E$1004,$B47,'Records'!$D$5:$D$1004,"&lt;&gt;Income",'Records'!$B$5:$B$1004,"&gt;="&amp;$C$6,'Records'!$B$5:$B$1004,"&lt;"&amp;$R$6))</f>
        <v/>
      </c>
      <c r="E47" s="64">
        <f>IF($B47="","",C47-D47)</f>
        <v/>
      </c>
      <c r="F47" s="65">
        <f>IF(OR($B47="",C47=0),"",D47/C47)</f>
        <v/>
      </c>
      <c r="T47" s="66">
        <f>IF($B47="",0,IF(D47&gt;0,D47+35/10^7,0))</f>
        <v/>
      </c>
    </row>
    <row r="48" hidden="1">
      <c r="B48" s="63">
        <f>IF('Categories'!$B41="","",'Categories'!$B41)</f>
        <v/>
      </c>
      <c r="C48" s="64">
        <f>IF($B48="","",INDEX('Budget'!$D41:$O41,1,$R$5))</f>
        <v/>
      </c>
      <c r="D48" s="64">
        <f>IF($B48="","",SUMIFS('Records'!$H$5:$H$1004,'Records'!$E$5:$E$1004,$B48,'Records'!$D$5:$D$1004,"&lt;&gt;Income",'Records'!$B$5:$B$1004,"&gt;="&amp;$C$6,'Records'!$B$5:$B$1004,"&lt;"&amp;$R$6))</f>
        <v/>
      </c>
      <c r="E48" s="64">
        <f>IF($B48="","",C48-D48)</f>
        <v/>
      </c>
      <c r="F48" s="65">
        <f>IF(OR($B48="",C48=0),"",D48/C48)</f>
        <v/>
      </c>
      <c r="T48" s="66">
        <f>IF($B48="",0,IF(D48&gt;0,D48+36/10^7,0))</f>
        <v/>
      </c>
    </row>
    <row r="49" hidden="1">
      <c r="B49" s="63">
        <f>IF('Categories'!$B42="","",'Categories'!$B42)</f>
        <v/>
      </c>
      <c r="C49" s="64">
        <f>IF($B49="","",INDEX('Budget'!$D42:$O42,1,$R$5))</f>
        <v/>
      </c>
      <c r="D49" s="64">
        <f>IF($B49="","",SUMIFS('Records'!$H$5:$H$1004,'Records'!$E$5:$E$1004,$B49,'Records'!$D$5:$D$1004,"&lt;&gt;Income",'Records'!$B$5:$B$1004,"&gt;="&amp;$C$6,'Records'!$B$5:$B$1004,"&lt;"&amp;$R$6))</f>
        <v/>
      </c>
      <c r="E49" s="64">
        <f>IF($B49="","",C49-D49)</f>
        <v/>
      </c>
      <c r="F49" s="65">
        <f>IF(OR($B49="",C49=0),"",D49/C49)</f>
        <v/>
      </c>
      <c r="T49" s="66">
        <f>IF($B49="",0,IF(D49&gt;0,D49+37/10^7,0))</f>
        <v/>
      </c>
    </row>
    <row r="50" hidden="1">
      <c r="B50" s="63">
        <f>IF('Categories'!$B43="","",'Categories'!$B43)</f>
        <v/>
      </c>
      <c r="C50" s="64">
        <f>IF($B50="","",INDEX('Budget'!$D43:$O43,1,$R$5))</f>
        <v/>
      </c>
      <c r="D50" s="64">
        <f>IF($B50="","",SUMIFS('Records'!$H$5:$H$1004,'Records'!$E$5:$E$1004,$B50,'Records'!$D$5:$D$1004,"&lt;&gt;Income",'Records'!$B$5:$B$1004,"&gt;="&amp;$C$6,'Records'!$B$5:$B$1004,"&lt;"&amp;$R$6))</f>
        <v/>
      </c>
      <c r="E50" s="64">
        <f>IF($B50="","",C50-D50)</f>
        <v/>
      </c>
      <c r="F50" s="65">
        <f>IF(OR($B50="",C50=0),"",D50/C50)</f>
        <v/>
      </c>
      <c r="T50" s="66">
        <f>IF($B50="",0,IF(D50&gt;0,D50+38/10^7,0))</f>
        <v/>
      </c>
    </row>
    <row r="51" hidden="1">
      <c r="B51" s="63">
        <f>IF('Categories'!$B44="","",'Categories'!$B44)</f>
        <v/>
      </c>
      <c r="C51" s="64">
        <f>IF($B51="","",INDEX('Budget'!$D44:$O44,1,$R$5))</f>
        <v/>
      </c>
      <c r="D51" s="64">
        <f>IF($B51="","",SUMIFS('Records'!$H$5:$H$1004,'Records'!$E$5:$E$1004,$B51,'Records'!$D$5:$D$1004,"&lt;&gt;Income",'Records'!$B$5:$B$1004,"&gt;="&amp;$C$6,'Records'!$B$5:$B$1004,"&lt;"&amp;$R$6))</f>
        <v/>
      </c>
      <c r="E51" s="64">
        <f>IF($B51="","",C51-D51)</f>
        <v/>
      </c>
      <c r="F51" s="65">
        <f>IF(OR($B51="",C51=0),"",D51/C51)</f>
        <v/>
      </c>
      <c r="T51" s="66">
        <f>IF($B51="",0,IF(D51&gt;0,D51+39/10^7,0))</f>
        <v/>
      </c>
    </row>
    <row r="52" hidden="1">
      <c r="B52" s="63">
        <f>IF('Categories'!$B45="","",'Categories'!$B45)</f>
        <v/>
      </c>
      <c r="C52" s="64">
        <f>IF($B52="","",INDEX('Budget'!$D45:$O45,1,$R$5))</f>
        <v/>
      </c>
      <c r="D52" s="64">
        <f>IF($B52="","",SUMIFS('Records'!$H$5:$H$1004,'Records'!$E$5:$E$1004,$B52,'Records'!$D$5:$D$1004,"&lt;&gt;Income",'Records'!$B$5:$B$1004,"&gt;="&amp;$C$6,'Records'!$B$5:$B$1004,"&lt;"&amp;$R$6))</f>
        <v/>
      </c>
      <c r="E52" s="64">
        <f>IF($B52="","",C52-D52)</f>
        <v/>
      </c>
      <c r="F52" s="65">
        <f>IF(OR($B52="",C52=0),"",D52/C52)</f>
        <v/>
      </c>
      <c r="T52" s="66">
        <f>IF($B52="",0,IF(D52&gt;0,D52+40/10^7,0))</f>
        <v/>
      </c>
    </row>
    <row r="53" hidden="1">
      <c r="B53" s="63">
        <f>IF('Categories'!$B46="","",'Categories'!$B46)</f>
        <v/>
      </c>
      <c r="C53" s="64">
        <f>IF($B53="","",INDEX('Budget'!$D46:$O46,1,$R$5))</f>
        <v/>
      </c>
      <c r="D53" s="64">
        <f>IF($B53="","",SUMIFS('Records'!$H$5:$H$1004,'Records'!$E$5:$E$1004,$B53,'Records'!$D$5:$D$1004,"&lt;&gt;Income",'Records'!$B$5:$B$1004,"&gt;="&amp;$C$6,'Records'!$B$5:$B$1004,"&lt;"&amp;$R$6))</f>
        <v/>
      </c>
      <c r="E53" s="64">
        <f>IF($B53="","",C53-D53)</f>
        <v/>
      </c>
      <c r="F53" s="65">
        <f>IF(OR($B53="",C53=0),"",D53/C53)</f>
        <v/>
      </c>
      <c r="T53" s="66">
        <f>IF($B53="",0,IF(D53&gt;0,D53+41/10^7,0))</f>
        <v/>
      </c>
    </row>
    <row r="54" hidden="1">
      <c r="B54" s="63">
        <f>IF('Categories'!$B47="","",'Categories'!$B47)</f>
        <v/>
      </c>
      <c r="C54" s="64">
        <f>IF($B54="","",INDEX('Budget'!$D47:$O47,1,$R$5))</f>
        <v/>
      </c>
      <c r="D54" s="64">
        <f>IF($B54="","",SUMIFS('Records'!$H$5:$H$1004,'Records'!$E$5:$E$1004,$B54,'Records'!$D$5:$D$1004,"&lt;&gt;Income",'Records'!$B$5:$B$1004,"&gt;="&amp;$C$6,'Records'!$B$5:$B$1004,"&lt;"&amp;$R$6))</f>
        <v/>
      </c>
      <c r="E54" s="64">
        <f>IF($B54="","",C54-D54)</f>
        <v/>
      </c>
      <c r="F54" s="65">
        <f>IF(OR($B54="",C54=0),"",D54/C54)</f>
        <v/>
      </c>
      <c r="T54" s="66">
        <f>IF($B54="",0,IF(D54&gt;0,D54+42/10^7,0))</f>
        <v/>
      </c>
    </row>
    <row r="55" hidden="1">
      <c r="B55" s="63">
        <f>IF('Categories'!$B48="","",'Categories'!$B48)</f>
        <v/>
      </c>
      <c r="C55" s="64">
        <f>IF($B55="","",INDEX('Budget'!$D48:$O48,1,$R$5))</f>
        <v/>
      </c>
      <c r="D55" s="64">
        <f>IF($B55="","",SUMIFS('Records'!$H$5:$H$1004,'Records'!$E$5:$E$1004,$B55,'Records'!$D$5:$D$1004,"&lt;&gt;Income",'Records'!$B$5:$B$1004,"&gt;="&amp;$C$6,'Records'!$B$5:$B$1004,"&lt;"&amp;$R$6))</f>
        <v/>
      </c>
      <c r="E55" s="64">
        <f>IF($B55="","",C55-D55)</f>
        <v/>
      </c>
      <c r="F55" s="65">
        <f>IF(OR($B55="",C55=0),"",D55/C55)</f>
        <v/>
      </c>
      <c r="T55" s="66">
        <f>IF($B55="",0,IF(D55&gt;0,D55+43/10^7,0))</f>
        <v/>
      </c>
    </row>
    <row r="56" hidden="1">
      <c r="B56" s="63">
        <f>IF('Categories'!$B49="","",'Categories'!$B49)</f>
        <v/>
      </c>
      <c r="C56" s="64">
        <f>IF($B56="","",INDEX('Budget'!$D49:$O49,1,$R$5))</f>
        <v/>
      </c>
      <c r="D56" s="64">
        <f>IF($B56="","",SUMIFS('Records'!$H$5:$H$1004,'Records'!$E$5:$E$1004,$B56,'Records'!$D$5:$D$1004,"&lt;&gt;Income",'Records'!$B$5:$B$1004,"&gt;="&amp;$C$6,'Records'!$B$5:$B$1004,"&lt;"&amp;$R$6))</f>
        <v/>
      </c>
      <c r="E56" s="64">
        <f>IF($B56="","",C56-D56)</f>
        <v/>
      </c>
      <c r="F56" s="65">
        <f>IF(OR($B56="",C56=0),"",D56/C56)</f>
        <v/>
      </c>
      <c r="T56" s="66">
        <f>IF($B56="",0,IF(D56&gt;0,D56+44/10^7,0))</f>
        <v/>
      </c>
    </row>
    <row r="57" hidden="1">
      <c r="B57" s="63">
        <f>IF('Categories'!$B50="","",'Categories'!$B50)</f>
        <v/>
      </c>
      <c r="C57" s="64">
        <f>IF($B57="","",INDEX('Budget'!$D50:$O50,1,$R$5))</f>
        <v/>
      </c>
      <c r="D57" s="64">
        <f>IF($B57="","",SUMIFS('Records'!$H$5:$H$1004,'Records'!$E$5:$E$1004,$B57,'Records'!$D$5:$D$1004,"&lt;&gt;Income",'Records'!$B$5:$B$1004,"&gt;="&amp;$C$6,'Records'!$B$5:$B$1004,"&lt;"&amp;$R$6))</f>
        <v/>
      </c>
      <c r="E57" s="64">
        <f>IF($B57="","",C57-D57)</f>
        <v/>
      </c>
      <c r="F57" s="65">
        <f>IF(OR($B57="",C57=0),"",D57/C57)</f>
        <v/>
      </c>
      <c r="T57" s="66">
        <f>IF($B57="",0,IF(D57&gt;0,D57+45/10^7,0))</f>
        <v/>
      </c>
    </row>
    <row r="58" hidden="1">
      <c r="B58" s="63">
        <f>IF('Categories'!$B51="","",'Categories'!$B51)</f>
        <v/>
      </c>
      <c r="C58" s="64">
        <f>IF($B58="","",INDEX('Budget'!$D51:$O51,1,$R$5))</f>
        <v/>
      </c>
      <c r="D58" s="64">
        <f>IF($B58="","",SUMIFS('Records'!$H$5:$H$1004,'Records'!$E$5:$E$1004,$B58,'Records'!$D$5:$D$1004,"&lt;&gt;Income",'Records'!$B$5:$B$1004,"&gt;="&amp;$C$6,'Records'!$B$5:$B$1004,"&lt;"&amp;$R$6))</f>
        <v/>
      </c>
      <c r="E58" s="64">
        <f>IF($B58="","",C58-D58)</f>
        <v/>
      </c>
      <c r="F58" s="65">
        <f>IF(OR($B58="",C58=0),"",D58/C58)</f>
        <v/>
      </c>
      <c r="T58" s="66">
        <f>IF($B58="",0,IF(D58&gt;0,D58+46/10^7,0))</f>
        <v/>
      </c>
    </row>
    <row r="59" hidden="1">
      <c r="B59" s="63">
        <f>IF('Categories'!$B52="","",'Categories'!$B52)</f>
        <v/>
      </c>
      <c r="C59" s="64">
        <f>IF($B59="","",INDEX('Budget'!$D52:$O52,1,$R$5))</f>
        <v/>
      </c>
      <c r="D59" s="64">
        <f>IF($B59="","",SUMIFS('Records'!$H$5:$H$1004,'Records'!$E$5:$E$1004,$B59,'Records'!$D$5:$D$1004,"&lt;&gt;Income",'Records'!$B$5:$B$1004,"&gt;="&amp;$C$6,'Records'!$B$5:$B$1004,"&lt;"&amp;$R$6))</f>
        <v/>
      </c>
      <c r="E59" s="64">
        <f>IF($B59="","",C59-D59)</f>
        <v/>
      </c>
      <c r="F59" s="65">
        <f>IF(OR($B59="",C59=0),"",D59/C59)</f>
        <v/>
      </c>
      <c r="T59" s="66">
        <f>IF($B59="",0,IF(D59&gt;0,D59+47/10^7,0))</f>
        <v/>
      </c>
    </row>
    <row r="60" hidden="1">
      <c r="B60" s="63">
        <f>IF('Categories'!$B53="","",'Categories'!$B53)</f>
        <v/>
      </c>
      <c r="C60" s="64">
        <f>IF($B60="","",INDEX('Budget'!$D53:$O53,1,$R$5))</f>
        <v/>
      </c>
      <c r="D60" s="64">
        <f>IF($B60="","",SUMIFS('Records'!$H$5:$H$1004,'Records'!$E$5:$E$1004,$B60,'Records'!$D$5:$D$1004,"&lt;&gt;Income",'Records'!$B$5:$B$1004,"&gt;="&amp;$C$6,'Records'!$B$5:$B$1004,"&lt;"&amp;$R$6))</f>
        <v/>
      </c>
      <c r="E60" s="64">
        <f>IF($B60="","",C60-D60)</f>
        <v/>
      </c>
      <c r="F60" s="65">
        <f>IF(OR($B60="",C60=0),"",D60/C60)</f>
        <v/>
      </c>
      <c r="T60" s="66">
        <f>IF($B60="",0,IF(D60&gt;0,D60+48/10^7,0))</f>
        <v/>
      </c>
    </row>
    <row r="61" hidden="1">
      <c r="B61" s="63">
        <f>IF('Categories'!$B54="","",'Categories'!$B54)</f>
        <v/>
      </c>
      <c r="C61" s="64">
        <f>IF($B61="","",INDEX('Budget'!$D54:$O54,1,$R$5))</f>
        <v/>
      </c>
      <c r="D61" s="64">
        <f>IF($B61="","",SUMIFS('Records'!$H$5:$H$1004,'Records'!$E$5:$E$1004,$B61,'Records'!$D$5:$D$1004,"&lt;&gt;Income",'Records'!$B$5:$B$1004,"&gt;="&amp;$C$6,'Records'!$B$5:$B$1004,"&lt;"&amp;$R$6))</f>
        <v/>
      </c>
      <c r="E61" s="64">
        <f>IF($B61="","",C61-D61)</f>
        <v/>
      </c>
      <c r="F61" s="65">
        <f>IF(OR($B61="",C61=0),"",D61/C61)</f>
        <v/>
      </c>
      <c r="T61" s="66">
        <f>IF($B61="",0,IF(D61&gt;0,D61+49/10^7,0))</f>
        <v/>
      </c>
    </row>
    <row r="62" hidden="1">
      <c r="B62" s="63">
        <f>IF('Categories'!$B55="","",'Categories'!$B55)</f>
        <v/>
      </c>
      <c r="C62" s="64">
        <f>IF($B62="","",INDEX('Budget'!$D55:$O55,1,$R$5))</f>
        <v/>
      </c>
      <c r="D62" s="64">
        <f>IF($B62="","",SUMIFS('Records'!$H$5:$H$1004,'Records'!$E$5:$E$1004,$B62,'Records'!$D$5:$D$1004,"&lt;&gt;Income",'Records'!$B$5:$B$1004,"&gt;="&amp;$C$6,'Records'!$B$5:$B$1004,"&lt;"&amp;$R$6))</f>
        <v/>
      </c>
      <c r="E62" s="64">
        <f>IF($B62="","",C62-D62)</f>
        <v/>
      </c>
      <c r="F62" s="65">
        <f>IF(OR($B62="",C62=0),"",D62/C62)</f>
        <v/>
      </c>
      <c r="T62" s="66">
        <f>IF($B62="",0,IF(D62&gt;0,D62+50/10^7,0))</f>
        <v/>
      </c>
    </row>
    <row r="63" hidden="1">
      <c r="B63" s="63">
        <f>IF('Categories'!$B56="","",'Categories'!$B56)</f>
        <v/>
      </c>
      <c r="C63" s="64">
        <f>IF($B63="","",INDEX('Budget'!$D56:$O56,1,$R$5))</f>
        <v/>
      </c>
      <c r="D63" s="64">
        <f>IF($B63="","",SUMIFS('Records'!$H$5:$H$1004,'Records'!$E$5:$E$1004,$B63,'Records'!$D$5:$D$1004,"&lt;&gt;Income",'Records'!$B$5:$B$1004,"&gt;="&amp;$C$6,'Records'!$B$5:$B$1004,"&lt;"&amp;$R$6))</f>
        <v/>
      </c>
      <c r="E63" s="64">
        <f>IF($B63="","",C63-D63)</f>
        <v/>
      </c>
      <c r="F63" s="65">
        <f>IF(OR($B63="",C63=0),"",D63/C63)</f>
        <v/>
      </c>
      <c r="T63" s="66">
        <f>IF($B63="",0,IF(D63&gt;0,D63+51/10^7,0))</f>
        <v/>
      </c>
    </row>
    <row r="64" hidden="1">
      <c r="B64" s="63">
        <f>IF('Categories'!$B57="","",'Categories'!$B57)</f>
        <v/>
      </c>
      <c r="C64" s="64">
        <f>IF($B64="","",INDEX('Budget'!$D57:$O57,1,$R$5))</f>
        <v/>
      </c>
      <c r="D64" s="64">
        <f>IF($B64="","",SUMIFS('Records'!$H$5:$H$1004,'Records'!$E$5:$E$1004,$B64,'Records'!$D$5:$D$1004,"&lt;&gt;Income",'Records'!$B$5:$B$1004,"&gt;="&amp;$C$6,'Records'!$B$5:$B$1004,"&lt;"&amp;$R$6))</f>
        <v/>
      </c>
      <c r="E64" s="64">
        <f>IF($B64="","",C64-D64)</f>
        <v/>
      </c>
      <c r="F64" s="65">
        <f>IF(OR($B64="",C64=0),"",D64/C64)</f>
        <v/>
      </c>
      <c r="T64" s="66">
        <f>IF($B64="",0,IF(D64&gt;0,D64+52/10^7,0))</f>
        <v/>
      </c>
    </row>
    <row r="65" hidden="1">
      <c r="B65" s="63">
        <f>IF('Categories'!$B58="","",'Categories'!$B58)</f>
        <v/>
      </c>
      <c r="C65" s="64">
        <f>IF($B65="","",INDEX('Budget'!$D58:$O58,1,$R$5))</f>
        <v/>
      </c>
      <c r="D65" s="64">
        <f>IF($B65="","",SUMIFS('Records'!$H$5:$H$1004,'Records'!$E$5:$E$1004,$B65,'Records'!$D$5:$D$1004,"&lt;&gt;Income",'Records'!$B$5:$B$1004,"&gt;="&amp;$C$6,'Records'!$B$5:$B$1004,"&lt;"&amp;$R$6))</f>
        <v/>
      </c>
      <c r="E65" s="64">
        <f>IF($B65="","",C65-D65)</f>
        <v/>
      </c>
      <c r="F65" s="65">
        <f>IF(OR($B65="",C65=0),"",D65/C65)</f>
        <v/>
      </c>
      <c r="T65" s="66">
        <f>IF($B65="",0,IF(D65&gt;0,D65+53/10^7,0))</f>
        <v/>
      </c>
    </row>
    <row r="66" hidden="1">
      <c r="B66" s="63">
        <f>IF('Categories'!$B59="","",'Categories'!$B59)</f>
        <v/>
      </c>
      <c r="C66" s="64">
        <f>IF($B66="","",INDEX('Budget'!$D59:$O59,1,$R$5))</f>
        <v/>
      </c>
      <c r="D66" s="64">
        <f>IF($B66="","",SUMIFS('Records'!$H$5:$H$1004,'Records'!$E$5:$E$1004,$B66,'Records'!$D$5:$D$1004,"&lt;&gt;Income",'Records'!$B$5:$B$1004,"&gt;="&amp;$C$6,'Records'!$B$5:$B$1004,"&lt;"&amp;$R$6))</f>
        <v/>
      </c>
      <c r="E66" s="64">
        <f>IF($B66="","",C66-D66)</f>
        <v/>
      </c>
      <c r="F66" s="65">
        <f>IF(OR($B66="",C66=0),"",D66/C66)</f>
        <v/>
      </c>
      <c r="T66" s="66">
        <f>IF($B66="",0,IF(D66&gt;0,D66+54/10^7,0))</f>
        <v/>
      </c>
    </row>
    <row r="67" hidden="1">
      <c r="B67" s="63">
        <f>IF('Categories'!$B60="","",'Categories'!$B60)</f>
        <v/>
      </c>
      <c r="C67" s="64">
        <f>IF($B67="","",INDEX('Budget'!$D60:$O60,1,$R$5))</f>
        <v/>
      </c>
      <c r="D67" s="64">
        <f>IF($B67="","",SUMIFS('Records'!$H$5:$H$1004,'Records'!$E$5:$E$1004,$B67,'Records'!$D$5:$D$1004,"&lt;&gt;Income",'Records'!$B$5:$B$1004,"&gt;="&amp;$C$6,'Records'!$B$5:$B$1004,"&lt;"&amp;$R$6))</f>
        <v/>
      </c>
      <c r="E67" s="64">
        <f>IF($B67="","",C67-D67)</f>
        <v/>
      </c>
      <c r="F67" s="65">
        <f>IF(OR($B67="",C67=0),"",D67/C67)</f>
        <v/>
      </c>
      <c r="T67" s="66">
        <f>IF($B67="",0,IF(D67&gt;0,D67+55/10^7,0))</f>
        <v/>
      </c>
    </row>
    <row r="68" hidden="1">
      <c r="B68" s="63">
        <f>IF('Categories'!$B61="","",'Categories'!$B61)</f>
        <v/>
      </c>
      <c r="C68" s="64">
        <f>IF($B68="","",INDEX('Budget'!$D61:$O61,1,$R$5))</f>
        <v/>
      </c>
      <c r="D68" s="64">
        <f>IF($B68="","",SUMIFS('Records'!$H$5:$H$1004,'Records'!$E$5:$E$1004,$B68,'Records'!$D$5:$D$1004,"&lt;&gt;Income",'Records'!$B$5:$B$1004,"&gt;="&amp;$C$6,'Records'!$B$5:$B$1004,"&lt;"&amp;$R$6))</f>
        <v/>
      </c>
      <c r="E68" s="64">
        <f>IF($B68="","",C68-D68)</f>
        <v/>
      </c>
      <c r="F68" s="65">
        <f>IF(OR($B68="",C68=0),"",D68/C68)</f>
        <v/>
      </c>
      <c r="T68" s="66">
        <f>IF($B68="",0,IF(D68&gt;0,D68+56/10^7,0))</f>
        <v/>
      </c>
    </row>
    <row r="69" hidden="1">
      <c r="B69" s="63">
        <f>IF('Categories'!$B62="","",'Categories'!$B62)</f>
        <v/>
      </c>
      <c r="C69" s="64">
        <f>IF($B69="","",INDEX('Budget'!$D62:$O62,1,$R$5))</f>
        <v/>
      </c>
      <c r="D69" s="64">
        <f>IF($B69="","",SUMIFS('Records'!$H$5:$H$1004,'Records'!$E$5:$E$1004,$B69,'Records'!$D$5:$D$1004,"&lt;&gt;Income",'Records'!$B$5:$B$1004,"&gt;="&amp;$C$6,'Records'!$B$5:$B$1004,"&lt;"&amp;$R$6))</f>
        <v/>
      </c>
      <c r="E69" s="64">
        <f>IF($B69="","",C69-D69)</f>
        <v/>
      </c>
      <c r="F69" s="65">
        <f>IF(OR($B69="",C69=0),"",D69/C69)</f>
        <v/>
      </c>
      <c r="T69" s="66">
        <f>IF($B69="",0,IF(D69&gt;0,D69+57/10^7,0))</f>
        <v/>
      </c>
    </row>
    <row r="70" hidden="1">
      <c r="B70" s="63">
        <f>IF('Categories'!$B63="","",'Categories'!$B63)</f>
        <v/>
      </c>
      <c r="C70" s="64">
        <f>IF($B70="","",INDEX('Budget'!$D63:$O63,1,$R$5))</f>
        <v/>
      </c>
      <c r="D70" s="64">
        <f>IF($B70="","",SUMIFS('Records'!$H$5:$H$1004,'Records'!$E$5:$E$1004,$B70,'Records'!$D$5:$D$1004,"&lt;&gt;Income",'Records'!$B$5:$B$1004,"&gt;="&amp;$C$6,'Records'!$B$5:$B$1004,"&lt;"&amp;$R$6))</f>
        <v/>
      </c>
      <c r="E70" s="64">
        <f>IF($B70="","",C70-D70)</f>
        <v/>
      </c>
      <c r="F70" s="65">
        <f>IF(OR($B70="",C70=0),"",D70/C70)</f>
        <v/>
      </c>
      <c r="T70" s="66">
        <f>IF($B70="",0,IF(D70&gt;0,D70+58/10^7,0))</f>
        <v/>
      </c>
    </row>
    <row r="71" hidden="1">
      <c r="B71" s="63">
        <f>IF('Categories'!$B64="","",'Categories'!$B64)</f>
        <v/>
      </c>
      <c r="C71" s="64">
        <f>IF($B71="","",INDEX('Budget'!$D64:$O64,1,$R$5))</f>
        <v/>
      </c>
      <c r="D71" s="64">
        <f>IF($B71="","",SUMIFS('Records'!$H$5:$H$1004,'Records'!$E$5:$E$1004,$B71,'Records'!$D$5:$D$1004,"&lt;&gt;Income",'Records'!$B$5:$B$1004,"&gt;="&amp;$C$6,'Records'!$B$5:$B$1004,"&lt;"&amp;$R$6))</f>
        <v/>
      </c>
      <c r="E71" s="64">
        <f>IF($B71="","",C71-D71)</f>
        <v/>
      </c>
      <c r="F71" s="65">
        <f>IF(OR($B71="",C71=0),"",D71/C71)</f>
        <v/>
      </c>
      <c r="T71" s="66">
        <f>IF($B71="",0,IF(D71&gt;0,D71+59/10^7,0))</f>
        <v/>
      </c>
    </row>
    <row r="72" hidden="1">
      <c r="B72" s="63">
        <f>IF('Categories'!$B65="","",'Categories'!$B65)</f>
        <v/>
      </c>
      <c r="C72" s="64">
        <f>IF($B72="","",INDEX('Budget'!$D65:$O65,1,$R$5))</f>
        <v/>
      </c>
      <c r="D72" s="64">
        <f>IF($B72="","",SUMIFS('Records'!$H$5:$H$1004,'Records'!$E$5:$E$1004,$B72,'Records'!$D$5:$D$1004,"&lt;&gt;Income",'Records'!$B$5:$B$1004,"&gt;="&amp;$C$6,'Records'!$B$5:$B$1004,"&lt;"&amp;$R$6))</f>
        <v/>
      </c>
      <c r="E72" s="64">
        <f>IF($B72="","",C72-D72)</f>
        <v/>
      </c>
      <c r="F72" s="65">
        <f>IF(OR($B72="",C72=0),"",D72/C72)</f>
        <v/>
      </c>
      <c r="T72" s="66">
        <f>IF($B72="",0,IF(D72&gt;0,D72+60/10^7,0))</f>
        <v/>
      </c>
    </row>
    <row r="73">
      <c r="B73" s="67" t="inlineStr">
        <is>
          <t>Other / no category</t>
        </is>
      </c>
      <c r="C73" s="68" t="n"/>
      <c r="D73" s="69">
        <f>D74-SUM(D13:D72)</f>
        <v/>
      </c>
      <c r="E73" s="68" t="n"/>
      <c r="F73" s="68" t="n"/>
      <c r="T73" s="66">
        <f>IF(D73&gt;0,D73+61/10^7,0)</f>
        <v/>
      </c>
    </row>
    <row r="74">
      <c r="B74" s="70" t="inlineStr">
        <is>
          <t>Total</t>
        </is>
      </c>
      <c r="C74" s="71">
        <f>SUM(C13:C72)</f>
        <v/>
      </c>
      <c r="D74" s="71">
        <f>C9</f>
        <v/>
      </c>
      <c r="E74" s="72">
        <f>C74-D74</f>
        <v/>
      </c>
      <c r="F74" s="73">
        <f>IF(C74=0,"",D74/C74)</f>
        <v/>
      </c>
    </row>
    <row r="76">
      <c r="B76" s="74" t="inlineStr">
        <is>
          <t>File → Print fits this sheet on one landscape page.</t>
        </is>
      </c>
      <c r="V76" s="42" t="inlineStr">
        <is>
          <t>Helper cells for the charts — do not edit</t>
        </is>
      </c>
    </row>
    <row r="77">
      <c r="V77" s="42" t="inlineStr">
        <is>
          <t>Category</t>
        </is>
      </c>
      <c r="W77" s="42" t="inlineStr">
        <is>
          <t>Actual</t>
        </is>
      </c>
      <c r="X77" s="42" t="inlineStr">
        <is>
          <t>Plan</t>
        </is>
      </c>
      <c r="Y77" s="42" t="inlineStr">
        <is>
          <t>Key</t>
        </is>
      </c>
    </row>
    <row r="78">
      <c r="T78" s="49" t="n"/>
      <c r="V78" s="49">
        <f>IF(Y78&lt;=0,"",INDEX($B$13:$B$73,MATCH(Y78,$T$13:$T$73,0)))</f>
        <v/>
      </c>
      <c r="W78" s="75">
        <f>IF(Y78&lt;=0,0,INDEX($D$13:$D$73,MATCH(Y78,$T$13:$T$73,0)))</f>
        <v/>
      </c>
      <c r="X78" s="75">
        <f>IF(Y78&lt;=0,0,INDEX($C$13:$C$73,MATCH(Y78,$T$13:$T$73,0)))</f>
        <v/>
      </c>
      <c r="Y78" s="49">
        <f>LARGE($T$13:$T$73,1)</f>
        <v/>
      </c>
    </row>
    <row r="79">
      <c r="T79" s="49" t="n"/>
      <c r="V79" s="49">
        <f>IF(Y79&lt;=0,"",INDEX($B$13:$B$73,MATCH(Y79,$T$13:$T$73,0)))</f>
        <v/>
      </c>
      <c r="W79" s="75">
        <f>IF(Y79&lt;=0,0,INDEX($D$13:$D$73,MATCH(Y79,$T$13:$T$73,0)))</f>
        <v/>
      </c>
      <c r="X79" s="75">
        <f>IF(Y79&lt;=0,0,INDEX($C$13:$C$73,MATCH(Y79,$T$13:$T$73,0)))</f>
        <v/>
      </c>
      <c r="Y79" s="49">
        <f>LARGE($T$13:$T$73,2)</f>
        <v/>
      </c>
    </row>
    <row r="80">
      <c r="T80" s="49" t="n"/>
      <c r="V80" s="49">
        <f>IF(Y80&lt;=0,"",INDEX($B$13:$B$73,MATCH(Y80,$T$13:$T$73,0)))</f>
        <v/>
      </c>
      <c r="W80" s="75">
        <f>IF(Y80&lt;=0,0,INDEX($D$13:$D$73,MATCH(Y80,$T$13:$T$73,0)))</f>
        <v/>
      </c>
      <c r="X80" s="75">
        <f>IF(Y80&lt;=0,0,INDEX($C$13:$C$73,MATCH(Y80,$T$13:$T$73,0)))</f>
        <v/>
      </c>
      <c r="Y80" s="49">
        <f>LARGE($T$13:$T$73,3)</f>
        <v/>
      </c>
    </row>
    <row r="81">
      <c r="T81" s="49" t="n"/>
      <c r="V81" s="49">
        <f>IF(Y81&lt;=0,"",INDEX($B$13:$B$73,MATCH(Y81,$T$13:$T$73,0)))</f>
        <v/>
      </c>
      <c r="W81" s="75">
        <f>IF(Y81&lt;=0,0,INDEX($D$13:$D$73,MATCH(Y81,$T$13:$T$73,0)))</f>
        <v/>
      </c>
      <c r="X81" s="75">
        <f>IF(Y81&lt;=0,0,INDEX($C$13:$C$73,MATCH(Y81,$T$13:$T$73,0)))</f>
        <v/>
      </c>
      <c r="Y81" s="49">
        <f>LARGE($T$13:$T$73,4)</f>
        <v/>
      </c>
    </row>
    <row r="82">
      <c r="T82" s="49" t="n"/>
      <c r="V82" s="49">
        <f>IF(Y82&lt;=0,"",INDEX($B$13:$B$73,MATCH(Y82,$T$13:$T$73,0)))</f>
        <v/>
      </c>
      <c r="W82" s="75">
        <f>IF(Y82&lt;=0,0,INDEX($D$13:$D$73,MATCH(Y82,$T$13:$T$73,0)))</f>
        <v/>
      </c>
      <c r="X82" s="75">
        <f>IF(Y82&lt;=0,0,INDEX($C$13:$C$73,MATCH(Y82,$T$13:$T$73,0)))</f>
        <v/>
      </c>
      <c r="Y82" s="49">
        <f>LARGE($T$13:$T$73,5)</f>
        <v/>
      </c>
    </row>
    <row r="83">
      <c r="T83" s="49" t="n"/>
      <c r="V83" s="49">
        <f>IF(Y83&lt;=0,"",INDEX($B$13:$B$73,MATCH(Y83,$T$13:$T$73,0)))</f>
        <v/>
      </c>
      <c r="W83" s="75">
        <f>IF(Y83&lt;=0,0,INDEX($D$13:$D$73,MATCH(Y83,$T$13:$T$73,0)))</f>
        <v/>
      </c>
      <c r="X83" s="75">
        <f>IF(Y83&lt;=0,0,INDEX($C$13:$C$73,MATCH(Y83,$T$13:$T$73,0)))</f>
        <v/>
      </c>
      <c r="Y83" s="49">
        <f>LARGE($T$13:$T$73,6)</f>
        <v/>
      </c>
    </row>
    <row r="84">
      <c r="T84" s="49" t="n"/>
      <c r="V84" s="49">
        <f>IF(Y84&lt;=0,"",INDEX($B$13:$B$73,MATCH(Y84,$T$13:$T$73,0)))</f>
        <v/>
      </c>
      <c r="W84" s="75">
        <f>IF(Y84&lt;=0,0,INDEX($D$13:$D$73,MATCH(Y84,$T$13:$T$73,0)))</f>
        <v/>
      </c>
      <c r="X84" s="75">
        <f>IF(Y84&lt;=0,0,INDEX($C$13:$C$73,MATCH(Y84,$T$13:$T$73,0)))</f>
        <v/>
      </c>
      <c r="Y84" s="49">
        <f>LARGE($T$13:$T$73,7)</f>
        <v/>
      </c>
    </row>
    <row r="85">
      <c r="T85" s="49" t="n"/>
      <c r="V85" s="49">
        <f>IF(Y85&lt;=0,"",INDEX($B$13:$B$73,MATCH(Y85,$T$13:$T$73,0)))</f>
        <v/>
      </c>
      <c r="W85" s="75">
        <f>IF(Y85&lt;=0,0,INDEX($D$13:$D$73,MATCH(Y85,$T$13:$T$73,0)))</f>
        <v/>
      </c>
      <c r="X85" s="75">
        <f>IF(Y85&lt;=0,0,INDEX($C$13:$C$73,MATCH(Y85,$T$13:$T$73,0)))</f>
        <v/>
      </c>
      <c r="Y85" s="49">
        <f>LARGE($T$13:$T$73,8)</f>
        <v/>
      </c>
    </row>
    <row r="86">
      <c r="T86" s="49" t="n"/>
      <c r="V86" s="49">
        <f>IF(W86=0,"","Smaller categories")</f>
        <v/>
      </c>
      <c r="W86" s="75">
        <f>IF(D74-SUM(W78:W85)&lt;0.005,0,D74-SUM(W78:W85))</f>
        <v/>
      </c>
      <c r="X86" s="75">
        <f>C74-SUM(X78:X85)</f>
        <v/>
      </c>
      <c r="Y86" s="49" t="n"/>
    </row>
  </sheetData>
  <mergeCells count="17">
    <mergeCell ref="H5:N5"/>
    <mergeCell ref="H10:J10"/>
    <mergeCell ref="C10:D10"/>
    <mergeCell ref="E10:F10"/>
    <mergeCell ref="K8:L8"/>
    <mergeCell ref="M10:N10"/>
    <mergeCell ref="C5:D5"/>
    <mergeCell ref="K10:L10"/>
    <mergeCell ref="H8:J8"/>
    <mergeCell ref="K9:L9"/>
    <mergeCell ref="M9:N9"/>
    <mergeCell ref="H9:J9"/>
    <mergeCell ref="C9:D9"/>
    <mergeCell ref="E9:F9"/>
    <mergeCell ref="E8:F8"/>
    <mergeCell ref="C8:D8"/>
    <mergeCell ref="M8:N8"/>
  </mergeCells>
  <conditionalFormatting sqref="E13:E72">
    <cfRule type="cellIs" priority="1" operator="lessThan" dxfId="2">
      <formula>0</formula>
    </cfRule>
  </conditionalFormatting>
  <conditionalFormatting sqref="F13:F72">
    <cfRule type="dataBar" priority="2">
      <dataBar>
        <cfvo type="num" val="0"/>
        <cfvo type="num" val="1"/>
        <color rgb="007FD1A8"/>
      </dataBar>
    </cfRule>
    <cfRule type="cellIs" priority="3" operator="greaterThan" dxfId="3">
      <formula>1</formula>
    </cfRule>
  </conditionalFormatting>
  <dataValidations count="1">
    <dataValidation sqref="C5" showDropDown="0" showInputMessage="0" showErrorMessage="0" allowBlank="0" type="list">
      <formula1>$Q$8:$Q$19</formula1>
    </dataValidation>
  </dataValidations>
  <pageMargins left="0.4" right="0.4" top="0.5" bottom="0.5" header="0.5" footer="0.5"/>
  <pageSetup orientation="landscape" paperSize="9" fitToHeight="1" fitToWidth="1"/>
  <drawing xmlns:r="http://schemas.openxmlformats.org/officeDocument/2006/relationships" r:id="rId1"/>
</worksheet>
</file>

<file path=xl/worksheets/sheet4.xml><?xml version="1.0" encoding="utf-8"?>
<worksheet xmlns="http://schemas.openxmlformats.org/spreadsheetml/2006/main">
  <sheetPr>
    <tabColor rgb="00151B24"/>
    <outlinePr summaryBelow="1" summaryRight="1"/>
    <pageSetUpPr fitToPage="1"/>
  </sheetPr>
  <dimension ref="B2:AN151"/>
  <sheetViews>
    <sheetView showGridLines="0" tabSelected="0" workbookViewId="0">
      <pane xSplit="2" ySplit="7" topLeftCell="C8"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9.199999999999999" customWidth="1" min="3" max="3"/>
    <col width="9.199999999999999" customWidth="1" min="4" max="4"/>
    <col width="9.199999999999999" customWidth="1" min="5" max="5"/>
    <col width="9.199999999999999" customWidth="1" min="6" max="6"/>
    <col width="9.199999999999999" customWidth="1" min="7" max="7"/>
    <col width="9.199999999999999" customWidth="1" min="8" max="8"/>
    <col width="9.199999999999999" customWidth="1" min="9" max="9"/>
    <col width="9.199999999999999" customWidth="1" min="10" max="10"/>
    <col width="9.199999999999999" customWidth="1" min="11" max="11"/>
    <col width="9.199999999999999" customWidth="1" min="12" max="12"/>
    <col width="9.199999999999999" customWidth="1" min="13" max="13"/>
    <col width="9.199999999999999" customWidth="1" min="14" max="14"/>
    <col width="11" customWidth="1" min="15" max="15"/>
    <col width="2.5" customWidth="1" min="16" max="16"/>
    <col width="9.199999999999999" customWidth="1" min="17" max="17"/>
    <col width="9.199999999999999" customWidth="1" min="18" max="18"/>
    <col width="9.199999999999999" customWidth="1" min="19" max="19"/>
    <col width="9.199999999999999" customWidth="1" min="20" max="20"/>
    <col width="9.199999999999999" customWidth="1" min="21" max="21"/>
    <col width="9.199999999999999" customWidth="1" min="22" max="22"/>
    <col width="9.199999999999999" customWidth="1" min="23" max="23"/>
    <col width="9.199999999999999" customWidth="1" min="24" max="24"/>
    <col width="2.5" customWidth="1" min="25" max="25"/>
    <col width="4" customWidth="1" min="26" max="26"/>
    <col width="12" customWidth="1" min="27" max="27"/>
    <col width="3" customWidth="1" min="28" max="28"/>
    <col width="22" customWidth="1" min="29" max="29"/>
    <col width="12" customWidth="1" min="30" max="30"/>
    <col width="13" customWidth="1" min="31" max="31"/>
  </cols>
  <sheetData>
    <row r="2" ht="30" customHeight="1">
      <c r="B2" s="1" t="inlineStr">
        <is>
          <t>Year</t>
        </is>
      </c>
      <c r="C2" s="2" t="n"/>
      <c r="D2" s="2" t="n"/>
      <c r="E2" s="2" t="n"/>
      <c r="F2" s="2" t="n"/>
      <c r="G2" s="2" t="n"/>
      <c r="H2" s="2" t="n"/>
      <c r="I2" s="2" t="n"/>
      <c r="J2" s="2" t="n"/>
      <c r="K2" s="2" t="n"/>
      <c r="L2" s="2" t="n"/>
      <c r="M2" s="2" t="n"/>
      <c r="N2" s="2" t="n"/>
      <c r="O2" s="2" t="n"/>
      <c r="P2" s="2" t="n"/>
      <c r="Q2" s="2" t="n"/>
      <c r="R2" s="2" t="n"/>
      <c r="S2" s="2" t="n"/>
      <c r="T2" s="2" t="n"/>
      <c r="U2" s="2" t="n"/>
      <c r="V2" s="2" t="n"/>
      <c r="W2" s="2" t="n"/>
      <c r="X2" s="2" t="n"/>
    </row>
    <row r="3">
      <c r="B3" s="3" t="inlineStr">
        <is>
          <t>Free template by Fintrek · fintrek.app</t>
        </is>
      </c>
      <c r="C3" s="2" t="n"/>
      <c r="D3" s="2" t="n"/>
      <c r="E3" s="2" t="n"/>
      <c r="F3" s="2" t="n"/>
      <c r="G3" s="2" t="n"/>
      <c r="H3" s="2" t="n"/>
      <c r="I3" s="2" t="n"/>
      <c r="J3" s="2" t="n"/>
      <c r="K3" s="2" t="n"/>
      <c r="L3" s="2" t="n"/>
      <c r="M3" s="2" t="n"/>
      <c r="N3" s="2" t="n"/>
      <c r="O3" s="2" t="n"/>
      <c r="P3" s="2" t="n"/>
      <c r="Q3" s="2" t="n"/>
      <c r="R3" s="2" t="n"/>
      <c r="S3" s="2" t="n"/>
      <c r="T3" s="2" t="n"/>
      <c r="U3" s="2" t="n"/>
      <c r="V3" s="2" t="n"/>
      <c r="W3" s="2" t="n"/>
      <c r="X3" s="2" t="n"/>
    </row>
    <row r="5">
      <c r="B5" s="76" t="inlineStr">
        <is>
          <t>Year</t>
        </is>
      </c>
      <c r="C5" s="77">
        <f>'Start here'!$D$12</f>
        <v/>
      </c>
      <c r="E5" s="78">
        <f>'Start here'!$D$13</f>
        <v/>
      </c>
      <c r="F5" s="74" t="inlineStr">
        <is>
          <t>All 12 months of the year set on “Start here”.</t>
        </is>
      </c>
    </row>
    <row r="6">
      <c r="Q6" s="62" t="inlineStr">
        <is>
          <t>The year: where the money went</t>
        </is>
      </c>
      <c r="AA6" s="42" t="inlineStr">
        <is>
          <t>Helper cells for the charts — do not edit</t>
        </is>
      </c>
    </row>
    <row r="7">
      <c r="B7" s="36" t="inlineStr">
        <is>
          <t>Expenses</t>
        </is>
      </c>
      <c r="C7" s="79">
        <f>DATE(C5,1,1)</f>
        <v/>
      </c>
      <c r="D7" s="79">
        <f>DATE(C5,2,1)</f>
        <v/>
      </c>
      <c r="E7" s="79">
        <f>DATE(C5,3,1)</f>
        <v/>
      </c>
      <c r="F7" s="79">
        <f>DATE(C5,4,1)</f>
        <v/>
      </c>
      <c r="G7" s="79">
        <f>DATE(C5,5,1)</f>
        <v/>
      </c>
      <c r="H7" s="79">
        <f>DATE(C5,6,1)</f>
        <v/>
      </c>
      <c r="I7" s="79">
        <f>DATE(C5,7,1)</f>
        <v/>
      </c>
      <c r="J7" s="79">
        <f>DATE(C5,8,1)</f>
        <v/>
      </c>
      <c r="K7" s="79">
        <f>DATE(C5,9,1)</f>
        <v/>
      </c>
      <c r="L7" s="79">
        <f>DATE(C5,10,1)</f>
        <v/>
      </c>
      <c r="M7" s="79">
        <f>DATE(C5,11,1)</f>
        <v/>
      </c>
      <c r="N7" s="79">
        <f>DATE(C5,12,1)</f>
        <v/>
      </c>
      <c r="O7" s="37" t="inlineStr">
        <is>
          <t>Year</t>
        </is>
      </c>
      <c r="AA7" s="42" t="inlineStr">
        <is>
          <t>Key</t>
        </is>
      </c>
    </row>
    <row r="8">
      <c r="B8" s="63">
        <f>IF('Categories'!$B6="","",'Categories'!$B6)</f>
        <v/>
      </c>
      <c r="C8" s="64">
        <f>IF($B8="","",SUMIFS('Records'!$H$5:$H$1004,'Records'!$E$5:$E$1004,$B8,'Records'!$D$5:$D$1004,"&lt;&gt;Income",'Records'!$B$5:$B$1004,"&gt;="&amp;C$7,'Records'!$B$5:$B$1004,"&lt;"&amp;EDATE(C$7,1)))</f>
        <v/>
      </c>
      <c r="D8" s="64">
        <f>IF($B8="","",SUMIFS('Records'!$H$5:$H$1004,'Records'!$E$5:$E$1004,$B8,'Records'!$D$5:$D$1004,"&lt;&gt;Income",'Records'!$B$5:$B$1004,"&gt;="&amp;D$7,'Records'!$B$5:$B$1004,"&lt;"&amp;EDATE(D$7,1)))</f>
        <v/>
      </c>
      <c r="E8" s="64">
        <f>IF($B8="","",SUMIFS('Records'!$H$5:$H$1004,'Records'!$E$5:$E$1004,$B8,'Records'!$D$5:$D$1004,"&lt;&gt;Income",'Records'!$B$5:$B$1004,"&gt;="&amp;E$7,'Records'!$B$5:$B$1004,"&lt;"&amp;EDATE(E$7,1)))</f>
        <v/>
      </c>
      <c r="F8" s="64">
        <f>IF($B8="","",SUMIFS('Records'!$H$5:$H$1004,'Records'!$E$5:$E$1004,$B8,'Records'!$D$5:$D$1004,"&lt;&gt;Income",'Records'!$B$5:$B$1004,"&gt;="&amp;F$7,'Records'!$B$5:$B$1004,"&lt;"&amp;EDATE(F$7,1)))</f>
        <v/>
      </c>
      <c r="G8" s="64">
        <f>IF($B8="","",SUMIFS('Records'!$H$5:$H$1004,'Records'!$E$5:$E$1004,$B8,'Records'!$D$5:$D$1004,"&lt;&gt;Income",'Records'!$B$5:$B$1004,"&gt;="&amp;G$7,'Records'!$B$5:$B$1004,"&lt;"&amp;EDATE(G$7,1)))</f>
        <v/>
      </c>
      <c r="H8" s="64">
        <f>IF($B8="","",SUMIFS('Records'!$H$5:$H$1004,'Records'!$E$5:$E$1004,$B8,'Records'!$D$5:$D$1004,"&lt;&gt;Income",'Records'!$B$5:$B$1004,"&gt;="&amp;H$7,'Records'!$B$5:$B$1004,"&lt;"&amp;EDATE(H$7,1)))</f>
        <v/>
      </c>
      <c r="I8" s="64">
        <f>IF($B8="","",SUMIFS('Records'!$H$5:$H$1004,'Records'!$E$5:$E$1004,$B8,'Records'!$D$5:$D$1004,"&lt;&gt;Income",'Records'!$B$5:$B$1004,"&gt;="&amp;I$7,'Records'!$B$5:$B$1004,"&lt;"&amp;EDATE(I$7,1)))</f>
        <v/>
      </c>
      <c r="J8" s="64">
        <f>IF($B8="","",SUMIFS('Records'!$H$5:$H$1004,'Records'!$E$5:$E$1004,$B8,'Records'!$D$5:$D$1004,"&lt;&gt;Income",'Records'!$B$5:$B$1004,"&gt;="&amp;J$7,'Records'!$B$5:$B$1004,"&lt;"&amp;EDATE(J$7,1)))</f>
        <v/>
      </c>
      <c r="K8" s="64">
        <f>IF($B8="","",SUMIFS('Records'!$H$5:$H$1004,'Records'!$E$5:$E$1004,$B8,'Records'!$D$5:$D$1004,"&lt;&gt;Income",'Records'!$B$5:$B$1004,"&gt;="&amp;K$7,'Records'!$B$5:$B$1004,"&lt;"&amp;EDATE(K$7,1)))</f>
        <v/>
      </c>
      <c r="L8" s="64">
        <f>IF($B8="","",SUMIFS('Records'!$H$5:$H$1004,'Records'!$E$5:$E$1004,$B8,'Records'!$D$5:$D$1004,"&lt;&gt;Income",'Records'!$B$5:$B$1004,"&gt;="&amp;L$7,'Records'!$B$5:$B$1004,"&lt;"&amp;EDATE(L$7,1)))</f>
        <v/>
      </c>
      <c r="M8" s="64">
        <f>IF($B8="","",SUMIFS('Records'!$H$5:$H$1004,'Records'!$E$5:$E$1004,$B8,'Records'!$D$5:$D$1004,"&lt;&gt;Income",'Records'!$B$5:$B$1004,"&gt;="&amp;M$7,'Records'!$B$5:$B$1004,"&lt;"&amp;EDATE(M$7,1)))</f>
        <v/>
      </c>
      <c r="N8" s="64">
        <f>IF($B8="","",SUMIFS('Records'!$H$5:$H$1004,'Records'!$E$5:$E$1004,$B8,'Records'!$D$5:$D$1004,"&lt;&gt;Income",'Records'!$B$5:$B$1004,"&gt;="&amp;N$7,'Records'!$B$5:$B$1004,"&lt;"&amp;EDATE(N$7,1)))</f>
        <v/>
      </c>
      <c r="O8" s="80">
        <f>IF($B8="","",SUM(C8:N8))</f>
        <v/>
      </c>
      <c r="AA8" s="66">
        <f>IF($B8="",0,IF(O8&gt;0,O8+1/10^7,0))</f>
        <v/>
      </c>
    </row>
    <row r="9">
      <c r="B9" s="63">
        <f>IF('Categories'!$B7="","",'Categories'!$B7)</f>
        <v/>
      </c>
      <c r="C9" s="64">
        <f>IF($B9="","",SUMIFS('Records'!$H$5:$H$1004,'Records'!$E$5:$E$1004,$B9,'Records'!$D$5:$D$1004,"&lt;&gt;Income",'Records'!$B$5:$B$1004,"&gt;="&amp;C$7,'Records'!$B$5:$B$1004,"&lt;"&amp;EDATE(C$7,1)))</f>
        <v/>
      </c>
      <c r="D9" s="64">
        <f>IF($B9="","",SUMIFS('Records'!$H$5:$H$1004,'Records'!$E$5:$E$1004,$B9,'Records'!$D$5:$D$1004,"&lt;&gt;Income",'Records'!$B$5:$B$1004,"&gt;="&amp;D$7,'Records'!$B$5:$B$1004,"&lt;"&amp;EDATE(D$7,1)))</f>
        <v/>
      </c>
      <c r="E9" s="64">
        <f>IF($B9="","",SUMIFS('Records'!$H$5:$H$1004,'Records'!$E$5:$E$1004,$B9,'Records'!$D$5:$D$1004,"&lt;&gt;Income",'Records'!$B$5:$B$1004,"&gt;="&amp;E$7,'Records'!$B$5:$B$1004,"&lt;"&amp;EDATE(E$7,1)))</f>
        <v/>
      </c>
      <c r="F9" s="64">
        <f>IF($B9="","",SUMIFS('Records'!$H$5:$H$1004,'Records'!$E$5:$E$1004,$B9,'Records'!$D$5:$D$1004,"&lt;&gt;Income",'Records'!$B$5:$B$1004,"&gt;="&amp;F$7,'Records'!$B$5:$B$1004,"&lt;"&amp;EDATE(F$7,1)))</f>
        <v/>
      </c>
      <c r="G9" s="64">
        <f>IF($B9="","",SUMIFS('Records'!$H$5:$H$1004,'Records'!$E$5:$E$1004,$B9,'Records'!$D$5:$D$1004,"&lt;&gt;Income",'Records'!$B$5:$B$1004,"&gt;="&amp;G$7,'Records'!$B$5:$B$1004,"&lt;"&amp;EDATE(G$7,1)))</f>
        <v/>
      </c>
      <c r="H9" s="64">
        <f>IF($B9="","",SUMIFS('Records'!$H$5:$H$1004,'Records'!$E$5:$E$1004,$B9,'Records'!$D$5:$D$1004,"&lt;&gt;Income",'Records'!$B$5:$B$1004,"&gt;="&amp;H$7,'Records'!$B$5:$B$1004,"&lt;"&amp;EDATE(H$7,1)))</f>
        <v/>
      </c>
      <c r="I9" s="64">
        <f>IF($B9="","",SUMIFS('Records'!$H$5:$H$1004,'Records'!$E$5:$E$1004,$B9,'Records'!$D$5:$D$1004,"&lt;&gt;Income",'Records'!$B$5:$B$1004,"&gt;="&amp;I$7,'Records'!$B$5:$B$1004,"&lt;"&amp;EDATE(I$7,1)))</f>
        <v/>
      </c>
      <c r="J9" s="64">
        <f>IF($B9="","",SUMIFS('Records'!$H$5:$H$1004,'Records'!$E$5:$E$1004,$B9,'Records'!$D$5:$D$1004,"&lt;&gt;Income",'Records'!$B$5:$B$1004,"&gt;="&amp;J$7,'Records'!$B$5:$B$1004,"&lt;"&amp;EDATE(J$7,1)))</f>
        <v/>
      </c>
      <c r="K9" s="64">
        <f>IF($B9="","",SUMIFS('Records'!$H$5:$H$1004,'Records'!$E$5:$E$1004,$B9,'Records'!$D$5:$D$1004,"&lt;&gt;Income",'Records'!$B$5:$B$1004,"&gt;="&amp;K$7,'Records'!$B$5:$B$1004,"&lt;"&amp;EDATE(K$7,1)))</f>
        <v/>
      </c>
      <c r="L9" s="64">
        <f>IF($B9="","",SUMIFS('Records'!$H$5:$H$1004,'Records'!$E$5:$E$1004,$B9,'Records'!$D$5:$D$1004,"&lt;&gt;Income",'Records'!$B$5:$B$1004,"&gt;="&amp;L$7,'Records'!$B$5:$B$1004,"&lt;"&amp;EDATE(L$7,1)))</f>
        <v/>
      </c>
      <c r="M9" s="64">
        <f>IF($B9="","",SUMIFS('Records'!$H$5:$H$1004,'Records'!$E$5:$E$1004,$B9,'Records'!$D$5:$D$1004,"&lt;&gt;Income",'Records'!$B$5:$B$1004,"&gt;="&amp;M$7,'Records'!$B$5:$B$1004,"&lt;"&amp;EDATE(M$7,1)))</f>
        <v/>
      </c>
      <c r="N9" s="64">
        <f>IF($B9="","",SUMIFS('Records'!$H$5:$H$1004,'Records'!$E$5:$E$1004,$B9,'Records'!$D$5:$D$1004,"&lt;&gt;Income",'Records'!$B$5:$B$1004,"&gt;="&amp;N$7,'Records'!$B$5:$B$1004,"&lt;"&amp;EDATE(N$7,1)))</f>
        <v/>
      </c>
      <c r="O9" s="80">
        <f>IF($B9="","",SUM(C9:N9))</f>
        <v/>
      </c>
      <c r="AA9" s="66">
        <f>IF($B9="",0,IF(O9&gt;0,O9+2/10^7,0))</f>
        <v/>
      </c>
    </row>
    <row r="10">
      <c r="B10" s="63">
        <f>IF('Categories'!$B8="","",'Categories'!$B8)</f>
        <v/>
      </c>
      <c r="C10" s="64">
        <f>IF($B10="","",SUMIFS('Records'!$H$5:$H$1004,'Records'!$E$5:$E$1004,$B10,'Records'!$D$5:$D$1004,"&lt;&gt;Income",'Records'!$B$5:$B$1004,"&gt;="&amp;C$7,'Records'!$B$5:$B$1004,"&lt;"&amp;EDATE(C$7,1)))</f>
        <v/>
      </c>
      <c r="D10" s="64">
        <f>IF($B10="","",SUMIFS('Records'!$H$5:$H$1004,'Records'!$E$5:$E$1004,$B10,'Records'!$D$5:$D$1004,"&lt;&gt;Income",'Records'!$B$5:$B$1004,"&gt;="&amp;D$7,'Records'!$B$5:$B$1004,"&lt;"&amp;EDATE(D$7,1)))</f>
        <v/>
      </c>
      <c r="E10" s="64">
        <f>IF($B10="","",SUMIFS('Records'!$H$5:$H$1004,'Records'!$E$5:$E$1004,$B10,'Records'!$D$5:$D$1004,"&lt;&gt;Income",'Records'!$B$5:$B$1004,"&gt;="&amp;E$7,'Records'!$B$5:$B$1004,"&lt;"&amp;EDATE(E$7,1)))</f>
        <v/>
      </c>
      <c r="F10" s="64">
        <f>IF($B10="","",SUMIFS('Records'!$H$5:$H$1004,'Records'!$E$5:$E$1004,$B10,'Records'!$D$5:$D$1004,"&lt;&gt;Income",'Records'!$B$5:$B$1004,"&gt;="&amp;F$7,'Records'!$B$5:$B$1004,"&lt;"&amp;EDATE(F$7,1)))</f>
        <v/>
      </c>
      <c r="G10" s="64">
        <f>IF($B10="","",SUMIFS('Records'!$H$5:$H$1004,'Records'!$E$5:$E$1004,$B10,'Records'!$D$5:$D$1004,"&lt;&gt;Income",'Records'!$B$5:$B$1004,"&gt;="&amp;G$7,'Records'!$B$5:$B$1004,"&lt;"&amp;EDATE(G$7,1)))</f>
        <v/>
      </c>
      <c r="H10" s="64">
        <f>IF($B10="","",SUMIFS('Records'!$H$5:$H$1004,'Records'!$E$5:$E$1004,$B10,'Records'!$D$5:$D$1004,"&lt;&gt;Income",'Records'!$B$5:$B$1004,"&gt;="&amp;H$7,'Records'!$B$5:$B$1004,"&lt;"&amp;EDATE(H$7,1)))</f>
        <v/>
      </c>
      <c r="I10" s="64">
        <f>IF($B10="","",SUMIFS('Records'!$H$5:$H$1004,'Records'!$E$5:$E$1004,$B10,'Records'!$D$5:$D$1004,"&lt;&gt;Income",'Records'!$B$5:$B$1004,"&gt;="&amp;I$7,'Records'!$B$5:$B$1004,"&lt;"&amp;EDATE(I$7,1)))</f>
        <v/>
      </c>
      <c r="J10" s="64">
        <f>IF($B10="","",SUMIFS('Records'!$H$5:$H$1004,'Records'!$E$5:$E$1004,$B10,'Records'!$D$5:$D$1004,"&lt;&gt;Income",'Records'!$B$5:$B$1004,"&gt;="&amp;J$7,'Records'!$B$5:$B$1004,"&lt;"&amp;EDATE(J$7,1)))</f>
        <v/>
      </c>
      <c r="K10" s="64">
        <f>IF($B10="","",SUMIFS('Records'!$H$5:$H$1004,'Records'!$E$5:$E$1004,$B10,'Records'!$D$5:$D$1004,"&lt;&gt;Income",'Records'!$B$5:$B$1004,"&gt;="&amp;K$7,'Records'!$B$5:$B$1004,"&lt;"&amp;EDATE(K$7,1)))</f>
        <v/>
      </c>
      <c r="L10" s="64">
        <f>IF($B10="","",SUMIFS('Records'!$H$5:$H$1004,'Records'!$E$5:$E$1004,$B10,'Records'!$D$5:$D$1004,"&lt;&gt;Income",'Records'!$B$5:$B$1004,"&gt;="&amp;L$7,'Records'!$B$5:$B$1004,"&lt;"&amp;EDATE(L$7,1)))</f>
        <v/>
      </c>
      <c r="M10" s="64">
        <f>IF($B10="","",SUMIFS('Records'!$H$5:$H$1004,'Records'!$E$5:$E$1004,$B10,'Records'!$D$5:$D$1004,"&lt;&gt;Income",'Records'!$B$5:$B$1004,"&gt;="&amp;M$7,'Records'!$B$5:$B$1004,"&lt;"&amp;EDATE(M$7,1)))</f>
        <v/>
      </c>
      <c r="N10" s="64">
        <f>IF($B10="","",SUMIFS('Records'!$H$5:$H$1004,'Records'!$E$5:$E$1004,$B10,'Records'!$D$5:$D$1004,"&lt;&gt;Income",'Records'!$B$5:$B$1004,"&gt;="&amp;N$7,'Records'!$B$5:$B$1004,"&lt;"&amp;EDATE(N$7,1)))</f>
        <v/>
      </c>
      <c r="O10" s="80">
        <f>IF($B10="","",SUM(C10:N10))</f>
        <v/>
      </c>
      <c r="AA10" s="66">
        <f>IF($B10="",0,IF(O10&gt;0,O10+3/10^7,0))</f>
        <v/>
      </c>
    </row>
    <row r="11">
      <c r="B11" s="63">
        <f>IF('Categories'!$B9="","",'Categories'!$B9)</f>
        <v/>
      </c>
      <c r="C11" s="64">
        <f>IF($B11="","",SUMIFS('Records'!$H$5:$H$1004,'Records'!$E$5:$E$1004,$B11,'Records'!$D$5:$D$1004,"&lt;&gt;Income",'Records'!$B$5:$B$1004,"&gt;="&amp;C$7,'Records'!$B$5:$B$1004,"&lt;"&amp;EDATE(C$7,1)))</f>
        <v/>
      </c>
      <c r="D11" s="64">
        <f>IF($B11="","",SUMIFS('Records'!$H$5:$H$1004,'Records'!$E$5:$E$1004,$B11,'Records'!$D$5:$D$1004,"&lt;&gt;Income",'Records'!$B$5:$B$1004,"&gt;="&amp;D$7,'Records'!$B$5:$B$1004,"&lt;"&amp;EDATE(D$7,1)))</f>
        <v/>
      </c>
      <c r="E11" s="64">
        <f>IF($B11="","",SUMIFS('Records'!$H$5:$H$1004,'Records'!$E$5:$E$1004,$B11,'Records'!$D$5:$D$1004,"&lt;&gt;Income",'Records'!$B$5:$B$1004,"&gt;="&amp;E$7,'Records'!$B$5:$B$1004,"&lt;"&amp;EDATE(E$7,1)))</f>
        <v/>
      </c>
      <c r="F11" s="64">
        <f>IF($B11="","",SUMIFS('Records'!$H$5:$H$1004,'Records'!$E$5:$E$1004,$B11,'Records'!$D$5:$D$1004,"&lt;&gt;Income",'Records'!$B$5:$B$1004,"&gt;="&amp;F$7,'Records'!$B$5:$B$1004,"&lt;"&amp;EDATE(F$7,1)))</f>
        <v/>
      </c>
      <c r="G11" s="64">
        <f>IF($B11="","",SUMIFS('Records'!$H$5:$H$1004,'Records'!$E$5:$E$1004,$B11,'Records'!$D$5:$D$1004,"&lt;&gt;Income",'Records'!$B$5:$B$1004,"&gt;="&amp;G$7,'Records'!$B$5:$B$1004,"&lt;"&amp;EDATE(G$7,1)))</f>
        <v/>
      </c>
      <c r="H11" s="64">
        <f>IF($B11="","",SUMIFS('Records'!$H$5:$H$1004,'Records'!$E$5:$E$1004,$B11,'Records'!$D$5:$D$1004,"&lt;&gt;Income",'Records'!$B$5:$B$1004,"&gt;="&amp;H$7,'Records'!$B$5:$B$1004,"&lt;"&amp;EDATE(H$7,1)))</f>
        <v/>
      </c>
      <c r="I11" s="64">
        <f>IF($B11="","",SUMIFS('Records'!$H$5:$H$1004,'Records'!$E$5:$E$1004,$B11,'Records'!$D$5:$D$1004,"&lt;&gt;Income",'Records'!$B$5:$B$1004,"&gt;="&amp;I$7,'Records'!$B$5:$B$1004,"&lt;"&amp;EDATE(I$7,1)))</f>
        <v/>
      </c>
      <c r="J11" s="64">
        <f>IF($B11="","",SUMIFS('Records'!$H$5:$H$1004,'Records'!$E$5:$E$1004,$B11,'Records'!$D$5:$D$1004,"&lt;&gt;Income",'Records'!$B$5:$B$1004,"&gt;="&amp;J$7,'Records'!$B$5:$B$1004,"&lt;"&amp;EDATE(J$7,1)))</f>
        <v/>
      </c>
      <c r="K11" s="64">
        <f>IF($B11="","",SUMIFS('Records'!$H$5:$H$1004,'Records'!$E$5:$E$1004,$B11,'Records'!$D$5:$D$1004,"&lt;&gt;Income",'Records'!$B$5:$B$1004,"&gt;="&amp;K$7,'Records'!$B$5:$B$1004,"&lt;"&amp;EDATE(K$7,1)))</f>
        <v/>
      </c>
      <c r="L11" s="64">
        <f>IF($B11="","",SUMIFS('Records'!$H$5:$H$1004,'Records'!$E$5:$E$1004,$B11,'Records'!$D$5:$D$1004,"&lt;&gt;Income",'Records'!$B$5:$B$1004,"&gt;="&amp;L$7,'Records'!$B$5:$B$1004,"&lt;"&amp;EDATE(L$7,1)))</f>
        <v/>
      </c>
      <c r="M11" s="64">
        <f>IF($B11="","",SUMIFS('Records'!$H$5:$H$1004,'Records'!$E$5:$E$1004,$B11,'Records'!$D$5:$D$1004,"&lt;&gt;Income",'Records'!$B$5:$B$1004,"&gt;="&amp;M$7,'Records'!$B$5:$B$1004,"&lt;"&amp;EDATE(M$7,1)))</f>
        <v/>
      </c>
      <c r="N11" s="64">
        <f>IF($B11="","",SUMIFS('Records'!$H$5:$H$1004,'Records'!$E$5:$E$1004,$B11,'Records'!$D$5:$D$1004,"&lt;&gt;Income",'Records'!$B$5:$B$1004,"&gt;="&amp;N$7,'Records'!$B$5:$B$1004,"&lt;"&amp;EDATE(N$7,1)))</f>
        <v/>
      </c>
      <c r="O11" s="80">
        <f>IF($B11="","",SUM(C11:N11))</f>
        <v/>
      </c>
      <c r="AA11" s="66">
        <f>IF($B11="",0,IF(O11&gt;0,O11+4/10^7,0))</f>
        <v/>
      </c>
    </row>
    <row r="12">
      <c r="B12" s="63">
        <f>IF('Categories'!$B10="","",'Categories'!$B10)</f>
        <v/>
      </c>
      <c r="C12" s="64">
        <f>IF($B12="","",SUMIFS('Records'!$H$5:$H$1004,'Records'!$E$5:$E$1004,$B12,'Records'!$D$5:$D$1004,"&lt;&gt;Income",'Records'!$B$5:$B$1004,"&gt;="&amp;C$7,'Records'!$B$5:$B$1004,"&lt;"&amp;EDATE(C$7,1)))</f>
        <v/>
      </c>
      <c r="D12" s="64">
        <f>IF($B12="","",SUMIFS('Records'!$H$5:$H$1004,'Records'!$E$5:$E$1004,$B12,'Records'!$D$5:$D$1004,"&lt;&gt;Income",'Records'!$B$5:$B$1004,"&gt;="&amp;D$7,'Records'!$B$5:$B$1004,"&lt;"&amp;EDATE(D$7,1)))</f>
        <v/>
      </c>
      <c r="E12" s="64">
        <f>IF($B12="","",SUMIFS('Records'!$H$5:$H$1004,'Records'!$E$5:$E$1004,$B12,'Records'!$D$5:$D$1004,"&lt;&gt;Income",'Records'!$B$5:$B$1004,"&gt;="&amp;E$7,'Records'!$B$5:$B$1004,"&lt;"&amp;EDATE(E$7,1)))</f>
        <v/>
      </c>
      <c r="F12" s="64">
        <f>IF($B12="","",SUMIFS('Records'!$H$5:$H$1004,'Records'!$E$5:$E$1004,$B12,'Records'!$D$5:$D$1004,"&lt;&gt;Income",'Records'!$B$5:$B$1004,"&gt;="&amp;F$7,'Records'!$B$5:$B$1004,"&lt;"&amp;EDATE(F$7,1)))</f>
        <v/>
      </c>
      <c r="G12" s="64">
        <f>IF($B12="","",SUMIFS('Records'!$H$5:$H$1004,'Records'!$E$5:$E$1004,$B12,'Records'!$D$5:$D$1004,"&lt;&gt;Income",'Records'!$B$5:$B$1004,"&gt;="&amp;G$7,'Records'!$B$5:$B$1004,"&lt;"&amp;EDATE(G$7,1)))</f>
        <v/>
      </c>
      <c r="H12" s="64">
        <f>IF($B12="","",SUMIFS('Records'!$H$5:$H$1004,'Records'!$E$5:$E$1004,$B12,'Records'!$D$5:$D$1004,"&lt;&gt;Income",'Records'!$B$5:$B$1004,"&gt;="&amp;H$7,'Records'!$B$5:$B$1004,"&lt;"&amp;EDATE(H$7,1)))</f>
        <v/>
      </c>
      <c r="I12" s="64">
        <f>IF($B12="","",SUMIFS('Records'!$H$5:$H$1004,'Records'!$E$5:$E$1004,$B12,'Records'!$D$5:$D$1004,"&lt;&gt;Income",'Records'!$B$5:$B$1004,"&gt;="&amp;I$7,'Records'!$B$5:$B$1004,"&lt;"&amp;EDATE(I$7,1)))</f>
        <v/>
      </c>
      <c r="J12" s="64">
        <f>IF($B12="","",SUMIFS('Records'!$H$5:$H$1004,'Records'!$E$5:$E$1004,$B12,'Records'!$D$5:$D$1004,"&lt;&gt;Income",'Records'!$B$5:$B$1004,"&gt;="&amp;J$7,'Records'!$B$5:$B$1004,"&lt;"&amp;EDATE(J$7,1)))</f>
        <v/>
      </c>
      <c r="K12" s="64">
        <f>IF($B12="","",SUMIFS('Records'!$H$5:$H$1004,'Records'!$E$5:$E$1004,$B12,'Records'!$D$5:$D$1004,"&lt;&gt;Income",'Records'!$B$5:$B$1004,"&gt;="&amp;K$7,'Records'!$B$5:$B$1004,"&lt;"&amp;EDATE(K$7,1)))</f>
        <v/>
      </c>
      <c r="L12" s="64">
        <f>IF($B12="","",SUMIFS('Records'!$H$5:$H$1004,'Records'!$E$5:$E$1004,$B12,'Records'!$D$5:$D$1004,"&lt;&gt;Income",'Records'!$B$5:$B$1004,"&gt;="&amp;L$7,'Records'!$B$5:$B$1004,"&lt;"&amp;EDATE(L$7,1)))</f>
        <v/>
      </c>
      <c r="M12" s="64">
        <f>IF($B12="","",SUMIFS('Records'!$H$5:$H$1004,'Records'!$E$5:$E$1004,$B12,'Records'!$D$5:$D$1004,"&lt;&gt;Income",'Records'!$B$5:$B$1004,"&gt;="&amp;M$7,'Records'!$B$5:$B$1004,"&lt;"&amp;EDATE(M$7,1)))</f>
        <v/>
      </c>
      <c r="N12" s="64">
        <f>IF($B12="","",SUMIFS('Records'!$H$5:$H$1004,'Records'!$E$5:$E$1004,$B12,'Records'!$D$5:$D$1004,"&lt;&gt;Income",'Records'!$B$5:$B$1004,"&gt;="&amp;N$7,'Records'!$B$5:$B$1004,"&lt;"&amp;EDATE(N$7,1)))</f>
        <v/>
      </c>
      <c r="O12" s="80">
        <f>IF($B12="","",SUM(C12:N12))</f>
        <v/>
      </c>
      <c r="AA12" s="66">
        <f>IF($B12="",0,IF(O12&gt;0,O12+5/10^7,0))</f>
        <v/>
      </c>
    </row>
    <row r="13">
      <c r="B13" s="63">
        <f>IF('Categories'!$B11="","",'Categories'!$B11)</f>
        <v/>
      </c>
      <c r="C13" s="64">
        <f>IF($B13="","",SUMIFS('Records'!$H$5:$H$1004,'Records'!$E$5:$E$1004,$B13,'Records'!$D$5:$D$1004,"&lt;&gt;Income",'Records'!$B$5:$B$1004,"&gt;="&amp;C$7,'Records'!$B$5:$B$1004,"&lt;"&amp;EDATE(C$7,1)))</f>
        <v/>
      </c>
      <c r="D13" s="64">
        <f>IF($B13="","",SUMIFS('Records'!$H$5:$H$1004,'Records'!$E$5:$E$1004,$B13,'Records'!$D$5:$D$1004,"&lt;&gt;Income",'Records'!$B$5:$B$1004,"&gt;="&amp;D$7,'Records'!$B$5:$B$1004,"&lt;"&amp;EDATE(D$7,1)))</f>
        <v/>
      </c>
      <c r="E13" s="64">
        <f>IF($B13="","",SUMIFS('Records'!$H$5:$H$1004,'Records'!$E$5:$E$1004,$B13,'Records'!$D$5:$D$1004,"&lt;&gt;Income",'Records'!$B$5:$B$1004,"&gt;="&amp;E$7,'Records'!$B$5:$B$1004,"&lt;"&amp;EDATE(E$7,1)))</f>
        <v/>
      </c>
      <c r="F13" s="64">
        <f>IF($B13="","",SUMIFS('Records'!$H$5:$H$1004,'Records'!$E$5:$E$1004,$B13,'Records'!$D$5:$D$1004,"&lt;&gt;Income",'Records'!$B$5:$B$1004,"&gt;="&amp;F$7,'Records'!$B$5:$B$1004,"&lt;"&amp;EDATE(F$7,1)))</f>
        <v/>
      </c>
      <c r="G13" s="64">
        <f>IF($B13="","",SUMIFS('Records'!$H$5:$H$1004,'Records'!$E$5:$E$1004,$B13,'Records'!$D$5:$D$1004,"&lt;&gt;Income",'Records'!$B$5:$B$1004,"&gt;="&amp;G$7,'Records'!$B$5:$B$1004,"&lt;"&amp;EDATE(G$7,1)))</f>
        <v/>
      </c>
      <c r="H13" s="64">
        <f>IF($B13="","",SUMIFS('Records'!$H$5:$H$1004,'Records'!$E$5:$E$1004,$B13,'Records'!$D$5:$D$1004,"&lt;&gt;Income",'Records'!$B$5:$B$1004,"&gt;="&amp;H$7,'Records'!$B$5:$B$1004,"&lt;"&amp;EDATE(H$7,1)))</f>
        <v/>
      </c>
      <c r="I13" s="64">
        <f>IF($B13="","",SUMIFS('Records'!$H$5:$H$1004,'Records'!$E$5:$E$1004,$B13,'Records'!$D$5:$D$1004,"&lt;&gt;Income",'Records'!$B$5:$B$1004,"&gt;="&amp;I$7,'Records'!$B$5:$B$1004,"&lt;"&amp;EDATE(I$7,1)))</f>
        <v/>
      </c>
      <c r="J13" s="64">
        <f>IF($B13="","",SUMIFS('Records'!$H$5:$H$1004,'Records'!$E$5:$E$1004,$B13,'Records'!$D$5:$D$1004,"&lt;&gt;Income",'Records'!$B$5:$B$1004,"&gt;="&amp;J$7,'Records'!$B$5:$B$1004,"&lt;"&amp;EDATE(J$7,1)))</f>
        <v/>
      </c>
      <c r="K13" s="64">
        <f>IF($B13="","",SUMIFS('Records'!$H$5:$H$1004,'Records'!$E$5:$E$1004,$B13,'Records'!$D$5:$D$1004,"&lt;&gt;Income",'Records'!$B$5:$B$1004,"&gt;="&amp;K$7,'Records'!$B$5:$B$1004,"&lt;"&amp;EDATE(K$7,1)))</f>
        <v/>
      </c>
      <c r="L13" s="64">
        <f>IF($B13="","",SUMIFS('Records'!$H$5:$H$1004,'Records'!$E$5:$E$1004,$B13,'Records'!$D$5:$D$1004,"&lt;&gt;Income",'Records'!$B$5:$B$1004,"&gt;="&amp;L$7,'Records'!$B$5:$B$1004,"&lt;"&amp;EDATE(L$7,1)))</f>
        <v/>
      </c>
      <c r="M13" s="64">
        <f>IF($B13="","",SUMIFS('Records'!$H$5:$H$1004,'Records'!$E$5:$E$1004,$B13,'Records'!$D$5:$D$1004,"&lt;&gt;Income",'Records'!$B$5:$B$1004,"&gt;="&amp;M$7,'Records'!$B$5:$B$1004,"&lt;"&amp;EDATE(M$7,1)))</f>
        <v/>
      </c>
      <c r="N13" s="64">
        <f>IF($B13="","",SUMIFS('Records'!$H$5:$H$1004,'Records'!$E$5:$E$1004,$B13,'Records'!$D$5:$D$1004,"&lt;&gt;Income",'Records'!$B$5:$B$1004,"&gt;="&amp;N$7,'Records'!$B$5:$B$1004,"&lt;"&amp;EDATE(N$7,1)))</f>
        <v/>
      </c>
      <c r="O13" s="80">
        <f>IF($B13="","",SUM(C13:N13))</f>
        <v/>
      </c>
      <c r="AA13" s="66">
        <f>IF($B13="",0,IF(O13&gt;0,O13+6/10^7,0))</f>
        <v/>
      </c>
    </row>
    <row r="14">
      <c r="B14" s="63">
        <f>IF('Categories'!$B12="","",'Categories'!$B12)</f>
        <v/>
      </c>
      <c r="C14" s="64">
        <f>IF($B14="","",SUMIFS('Records'!$H$5:$H$1004,'Records'!$E$5:$E$1004,$B14,'Records'!$D$5:$D$1004,"&lt;&gt;Income",'Records'!$B$5:$B$1004,"&gt;="&amp;C$7,'Records'!$B$5:$B$1004,"&lt;"&amp;EDATE(C$7,1)))</f>
        <v/>
      </c>
      <c r="D14" s="64">
        <f>IF($B14="","",SUMIFS('Records'!$H$5:$H$1004,'Records'!$E$5:$E$1004,$B14,'Records'!$D$5:$D$1004,"&lt;&gt;Income",'Records'!$B$5:$B$1004,"&gt;="&amp;D$7,'Records'!$B$5:$B$1004,"&lt;"&amp;EDATE(D$7,1)))</f>
        <v/>
      </c>
      <c r="E14" s="64">
        <f>IF($B14="","",SUMIFS('Records'!$H$5:$H$1004,'Records'!$E$5:$E$1004,$B14,'Records'!$D$5:$D$1004,"&lt;&gt;Income",'Records'!$B$5:$B$1004,"&gt;="&amp;E$7,'Records'!$B$5:$B$1004,"&lt;"&amp;EDATE(E$7,1)))</f>
        <v/>
      </c>
      <c r="F14" s="64">
        <f>IF($B14="","",SUMIFS('Records'!$H$5:$H$1004,'Records'!$E$5:$E$1004,$B14,'Records'!$D$5:$D$1004,"&lt;&gt;Income",'Records'!$B$5:$B$1004,"&gt;="&amp;F$7,'Records'!$B$5:$B$1004,"&lt;"&amp;EDATE(F$7,1)))</f>
        <v/>
      </c>
      <c r="G14" s="64">
        <f>IF($B14="","",SUMIFS('Records'!$H$5:$H$1004,'Records'!$E$5:$E$1004,$B14,'Records'!$D$5:$D$1004,"&lt;&gt;Income",'Records'!$B$5:$B$1004,"&gt;="&amp;G$7,'Records'!$B$5:$B$1004,"&lt;"&amp;EDATE(G$7,1)))</f>
        <v/>
      </c>
      <c r="H14" s="64">
        <f>IF($B14="","",SUMIFS('Records'!$H$5:$H$1004,'Records'!$E$5:$E$1004,$B14,'Records'!$D$5:$D$1004,"&lt;&gt;Income",'Records'!$B$5:$B$1004,"&gt;="&amp;H$7,'Records'!$B$5:$B$1004,"&lt;"&amp;EDATE(H$7,1)))</f>
        <v/>
      </c>
      <c r="I14" s="64">
        <f>IF($B14="","",SUMIFS('Records'!$H$5:$H$1004,'Records'!$E$5:$E$1004,$B14,'Records'!$D$5:$D$1004,"&lt;&gt;Income",'Records'!$B$5:$B$1004,"&gt;="&amp;I$7,'Records'!$B$5:$B$1004,"&lt;"&amp;EDATE(I$7,1)))</f>
        <v/>
      </c>
      <c r="J14" s="64">
        <f>IF($B14="","",SUMIFS('Records'!$H$5:$H$1004,'Records'!$E$5:$E$1004,$B14,'Records'!$D$5:$D$1004,"&lt;&gt;Income",'Records'!$B$5:$B$1004,"&gt;="&amp;J$7,'Records'!$B$5:$B$1004,"&lt;"&amp;EDATE(J$7,1)))</f>
        <v/>
      </c>
      <c r="K14" s="64">
        <f>IF($B14="","",SUMIFS('Records'!$H$5:$H$1004,'Records'!$E$5:$E$1004,$B14,'Records'!$D$5:$D$1004,"&lt;&gt;Income",'Records'!$B$5:$B$1004,"&gt;="&amp;K$7,'Records'!$B$5:$B$1004,"&lt;"&amp;EDATE(K$7,1)))</f>
        <v/>
      </c>
      <c r="L14" s="64">
        <f>IF($B14="","",SUMIFS('Records'!$H$5:$H$1004,'Records'!$E$5:$E$1004,$B14,'Records'!$D$5:$D$1004,"&lt;&gt;Income",'Records'!$B$5:$B$1004,"&gt;="&amp;L$7,'Records'!$B$5:$B$1004,"&lt;"&amp;EDATE(L$7,1)))</f>
        <v/>
      </c>
      <c r="M14" s="64">
        <f>IF($B14="","",SUMIFS('Records'!$H$5:$H$1004,'Records'!$E$5:$E$1004,$B14,'Records'!$D$5:$D$1004,"&lt;&gt;Income",'Records'!$B$5:$B$1004,"&gt;="&amp;M$7,'Records'!$B$5:$B$1004,"&lt;"&amp;EDATE(M$7,1)))</f>
        <v/>
      </c>
      <c r="N14" s="64">
        <f>IF($B14="","",SUMIFS('Records'!$H$5:$H$1004,'Records'!$E$5:$E$1004,$B14,'Records'!$D$5:$D$1004,"&lt;&gt;Income",'Records'!$B$5:$B$1004,"&gt;="&amp;N$7,'Records'!$B$5:$B$1004,"&lt;"&amp;EDATE(N$7,1)))</f>
        <v/>
      </c>
      <c r="O14" s="80">
        <f>IF($B14="","",SUM(C14:N14))</f>
        <v/>
      </c>
      <c r="AA14" s="66">
        <f>IF($B14="",0,IF(O14&gt;0,O14+7/10^7,0))</f>
        <v/>
      </c>
    </row>
    <row r="15">
      <c r="B15" s="63">
        <f>IF('Categories'!$B13="","",'Categories'!$B13)</f>
        <v/>
      </c>
      <c r="C15" s="64">
        <f>IF($B15="","",SUMIFS('Records'!$H$5:$H$1004,'Records'!$E$5:$E$1004,$B15,'Records'!$D$5:$D$1004,"&lt;&gt;Income",'Records'!$B$5:$B$1004,"&gt;="&amp;C$7,'Records'!$B$5:$B$1004,"&lt;"&amp;EDATE(C$7,1)))</f>
        <v/>
      </c>
      <c r="D15" s="64">
        <f>IF($B15="","",SUMIFS('Records'!$H$5:$H$1004,'Records'!$E$5:$E$1004,$B15,'Records'!$D$5:$D$1004,"&lt;&gt;Income",'Records'!$B$5:$B$1004,"&gt;="&amp;D$7,'Records'!$B$5:$B$1004,"&lt;"&amp;EDATE(D$7,1)))</f>
        <v/>
      </c>
      <c r="E15" s="64">
        <f>IF($B15="","",SUMIFS('Records'!$H$5:$H$1004,'Records'!$E$5:$E$1004,$B15,'Records'!$D$5:$D$1004,"&lt;&gt;Income",'Records'!$B$5:$B$1004,"&gt;="&amp;E$7,'Records'!$B$5:$B$1004,"&lt;"&amp;EDATE(E$7,1)))</f>
        <v/>
      </c>
      <c r="F15" s="64">
        <f>IF($B15="","",SUMIFS('Records'!$H$5:$H$1004,'Records'!$E$5:$E$1004,$B15,'Records'!$D$5:$D$1004,"&lt;&gt;Income",'Records'!$B$5:$B$1004,"&gt;="&amp;F$7,'Records'!$B$5:$B$1004,"&lt;"&amp;EDATE(F$7,1)))</f>
        <v/>
      </c>
      <c r="G15" s="64">
        <f>IF($B15="","",SUMIFS('Records'!$H$5:$H$1004,'Records'!$E$5:$E$1004,$B15,'Records'!$D$5:$D$1004,"&lt;&gt;Income",'Records'!$B$5:$B$1004,"&gt;="&amp;G$7,'Records'!$B$5:$B$1004,"&lt;"&amp;EDATE(G$7,1)))</f>
        <v/>
      </c>
      <c r="H15" s="64">
        <f>IF($B15="","",SUMIFS('Records'!$H$5:$H$1004,'Records'!$E$5:$E$1004,$B15,'Records'!$D$5:$D$1004,"&lt;&gt;Income",'Records'!$B$5:$B$1004,"&gt;="&amp;H$7,'Records'!$B$5:$B$1004,"&lt;"&amp;EDATE(H$7,1)))</f>
        <v/>
      </c>
      <c r="I15" s="64">
        <f>IF($B15="","",SUMIFS('Records'!$H$5:$H$1004,'Records'!$E$5:$E$1004,$B15,'Records'!$D$5:$D$1004,"&lt;&gt;Income",'Records'!$B$5:$B$1004,"&gt;="&amp;I$7,'Records'!$B$5:$B$1004,"&lt;"&amp;EDATE(I$7,1)))</f>
        <v/>
      </c>
      <c r="J15" s="64">
        <f>IF($B15="","",SUMIFS('Records'!$H$5:$H$1004,'Records'!$E$5:$E$1004,$B15,'Records'!$D$5:$D$1004,"&lt;&gt;Income",'Records'!$B$5:$B$1004,"&gt;="&amp;J$7,'Records'!$B$5:$B$1004,"&lt;"&amp;EDATE(J$7,1)))</f>
        <v/>
      </c>
      <c r="K15" s="64">
        <f>IF($B15="","",SUMIFS('Records'!$H$5:$H$1004,'Records'!$E$5:$E$1004,$B15,'Records'!$D$5:$D$1004,"&lt;&gt;Income",'Records'!$B$5:$B$1004,"&gt;="&amp;K$7,'Records'!$B$5:$B$1004,"&lt;"&amp;EDATE(K$7,1)))</f>
        <v/>
      </c>
      <c r="L15" s="64">
        <f>IF($B15="","",SUMIFS('Records'!$H$5:$H$1004,'Records'!$E$5:$E$1004,$B15,'Records'!$D$5:$D$1004,"&lt;&gt;Income",'Records'!$B$5:$B$1004,"&gt;="&amp;L$7,'Records'!$B$5:$B$1004,"&lt;"&amp;EDATE(L$7,1)))</f>
        <v/>
      </c>
      <c r="M15" s="64">
        <f>IF($B15="","",SUMIFS('Records'!$H$5:$H$1004,'Records'!$E$5:$E$1004,$B15,'Records'!$D$5:$D$1004,"&lt;&gt;Income",'Records'!$B$5:$B$1004,"&gt;="&amp;M$7,'Records'!$B$5:$B$1004,"&lt;"&amp;EDATE(M$7,1)))</f>
        <v/>
      </c>
      <c r="N15" s="64">
        <f>IF($B15="","",SUMIFS('Records'!$H$5:$H$1004,'Records'!$E$5:$E$1004,$B15,'Records'!$D$5:$D$1004,"&lt;&gt;Income",'Records'!$B$5:$B$1004,"&gt;="&amp;N$7,'Records'!$B$5:$B$1004,"&lt;"&amp;EDATE(N$7,1)))</f>
        <v/>
      </c>
      <c r="O15" s="80">
        <f>IF($B15="","",SUM(C15:N15))</f>
        <v/>
      </c>
      <c r="AA15" s="66">
        <f>IF($B15="",0,IF(O15&gt;0,O15+8/10^7,0))</f>
        <v/>
      </c>
    </row>
    <row r="16">
      <c r="B16" s="63">
        <f>IF('Categories'!$B14="","",'Categories'!$B14)</f>
        <v/>
      </c>
      <c r="C16" s="64">
        <f>IF($B16="","",SUMIFS('Records'!$H$5:$H$1004,'Records'!$E$5:$E$1004,$B16,'Records'!$D$5:$D$1004,"&lt;&gt;Income",'Records'!$B$5:$B$1004,"&gt;="&amp;C$7,'Records'!$B$5:$B$1004,"&lt;"&amp;EDATE(C$7,1)))</f>
        <v/>
      </c>
      <c r="D16" s="64">
        <f>IF($B16="","",SUMIFS('Records'!$H$5:$H$1004,'Records'!$E$5:$E$1004,$B16,'Records'!$D$5:$D$1004,"&lt;&gt;Income",'Records'!$B$5:$B$1004,"&gt;="&amp;D$7,'Records'!$B$5:$B$1004,"&lt;"&amp;EDATE(D$7,1)))</f>
        <v/>
      </c>
      <c r="E16" s="64">
        <f>IF($B16="","",SUMIFS('Records'!$H$5:$H$1004,'Records'!$E$5:$E$1004,$B16,'Records'!$D$5:$D$1004,"&lt;&gt;Income",'Records'!$B$5:$B$1004,"&gt;="&amp;E$7,'Records'!$B$5:$B$1004,"&lt;"&amp;EDATE(E$7,1)))</f>
        <v/>
      </c>
      <c r="F16" s="64">
        <f>IF($B16="","",SUMIFS('Records'!$H$5:$H$1004,'Records'!$E$5:$E$1004,$B16,'Records'!$D$5:$D$1004,"&lt;&gt;Income",'Records'!$B$5:$B$1004,"&gt;="&amp;F$7,'Records'!$B$5:$B$1004,"&lt;"&amp;EDATE(F$7,1)))</f>
        <v/>
      </c>
      <c r="G16" s="64">
        <f>IF($B16="","",SUMIFS('Records'!$H$5:$H$1004,'Records'!$E$5:$E$1004,$B16,'Records'!$D$5:$D$1004,"&lt;&gt;Income",'Records'!$B$5:$B$1004,"&gt;="&amp;G$7,'Records'!$B$5:$B$1004,"&lt;"&amp;EDATE(G$7,1)))</f>
        <v/>
      </c>
      <c r="H16" s="64">
        <f>IF($B16="","",SUMIFS('Records'!$H$5:$H$1004,'Records'!$E$5:$E$1004,$B16,'Records'!$D$5:$D$1004,"&lt;&gt;Income",'Records'!$B$5:$B$1004,"&gt;="&amp;H$7,'Records'!$B$5:$B$1004,"&lt;"&amp;EDATE(H$7,1)))</f>
        <v/>
      </c>
      <c r="I16" s="64">
        <f>IF($B16="","",SUMIFS('Records'!$H$5:$H$1004,'Records'!$E$5:$E$1004,$B16,'Records'!$D$5:$D$1004,"&lt;&gt;Income",'Records'!$B$5:$B$1004,"&gt;="&amp;I$7,'Records'!$B$5:$B$1004,"&lt;"&amp;EDATE(I$7,1)))</f>
        <v/>
      </c>
      <c r="J16" s="64">
        <f>IF($B16="","",SUMIFS('Records'!$H$5:$H$1004,'Records'!$E$5:$E$1004,$B16,'Records'!$D$5:$D$1004,"&lt;&gt;Income",'Records'!$B$5:$B$1004,"&gt;="&amp;J$7,'Records'!$B$5:$B$1004,"&lt;"&amp;EDATE(J$7,1)))</f>
        <v/>
      </c>
      <c r="K16" s="64">
        <f>IF($B16="","",SUMIFS('Records'!$H$5:$H$1004,'Records'!$E$5:$E$1004,$B16,'Records'!$D$5:$D$1004,"&lt;&gt;Income",'Records'!$B$5:$B$1004,"&gt;="&amp;K$7,'Records'!$B$5:$B$1004,"&lt;"&amp;EDATE(K$7,1)))</f>
        <v/>
      </c>
      <c r="L16" s="64">
        <f>IF($B16="","",SUMIFS('Records'!$H$5:$H$1004,'Records'!$E$5:$E$1004,$B16,'Records'!$D$5:$D$1004,"&lt;&gt;Income",'Records'!$B$5:$B$1004,"&gt;="&amp;L$7,'Records'!$B$5:$B$1004,"&lt;"&amp;EDATE(L$7,1)))</f>
        <v/>
      </c>
      <c r="M16" s="64">
        <f>IF($B16="","",SUMIFS('Records'!$H$5:$H$1004,'Records'!$E$5:$E$1004,$B16,'Records'!$D$5:$D$1004,"&lt;&gt;Income",'Records'!$B$5:$B$1004,"&gt;="&amp;M$7,'Records'!$B$5:$B$1004,"&lt;"&amp;EDATE(M$7,1)))</f>
        <v/>
      </c>
      <c r="N16" s="64">
        <f>IF($B16="","",SUMIFS('Records'!$H$5:$H$1004,'Records'!$E$5:$E$1004,$B16,'Records'!$D$5:$D$1004,"&lt;&gt;Income",'Records'!$B$5:$B$1004,"&gt;="&amp;N$7,'Records'!$B$5:$B$1004,"&lt;"&amp;EDATE(N$7,1)))</f>
        <v/>
      </c>
      <c r="O16" s="80">
        <f>IF($B16="","",SUM(C16:N16))</f>
        <v/>
      </c>
      <c r="AA16" s="66">
        <f>IF($B16="",0,IF(O16&gt;0,O16+9/10^7,0))</f>
        <v/>
      </c>
    </row>
    <row r="17">
      <c r="B17" s="63">
        <f>IF('Categories'!$B15="","",'Categories'!$B15)</f>
        <v/>
      </c>
      <c r="C17" s="64">
        <f>IF($B17="","",SUMIFS('Records'!$H$5:$H$1004,'Records'!$E$5:$E$1004,$B17,'Records'!$D$5:$D$1004,"&lt;&gt;Income",'Records'!$B$5:$B$1004,"&gt;="&amp;C$7,'Records'!$B$5:$B$1004,"&lt;"&amp;EDATE(C$7,1)))</f>
        <v/>
      </c>
      <c r="D17" s="64">
        <f>IF($B17="","",SUMIFS('Records'!$H$5:$H$1004,'Records'!$E$5:$E$1004,$B17,'Records'!$D$5:$D$1004,"&lt;&gt;Income",'Records'!$B$5:$B$1004,"&gt;="&amp;D$7,'Records'!$B$5:$B$1004,"&lt;"&amp;EDATE(D$7,1)))</f>
        <v/>
      </c>
      <c r="E17" s="64">
        <f>IF($B17="","",SUMIFS('Records'!$H$5:$H$1004,'Records'!$E$5:$E$1004,$B17,'Records'!$D$5:$D$1004,"&lt;&gt;Income",'Records'!$B$5:$B$1004,"&gt;="&amp;E$7,'Records'!$B$5:$B$1004,"&lt;"&amp;EDATE(E$7,1)))</f>
        <v/>
      </c>
      <c r="F17" s="64">
        <f>IF($B17="","",SUMIFS('Records'!$H$5:$H$1004,'Records'!$E$5:$E$1004,$B17,'Records'!$D$5:$D$1004,"&lt;&gt;Income",'Records'!$B$5:$B$1004,"&gt;="&amp;F$7,'Records'!$B$5:$B$1004,"&lt;"&amp;EDATE(F$7,1)))</f>
        <v/>
      </c>
      <c r="G17" s="64">
        <f>IF($B17="","",SUMIFS('Records'!$H$5:$H$1004,'Records'!$E$5:$E$1004,$B17,'Records'!$D$5:$D$1004,"&lt;&gt;Income",'Records'!$B$5:$B$1004,"&gt;="&amp;G$7,'Records'!$B$5:$B$1004,"&lt;"&amp;EDATE(G$7,1)))</f>
        <v/>
      </c>
      <c r="H17" s="64">
        <f>IF($B17="","",SUMIFS('Records'!$H$5:$H$1004,'Records'!$E$5:$E$1004,$B17,'Records'!$D$5:$D$1004,"&lt;&gt;Income",'Records'!$B$5:$B$1004,"&gt;="&amp;H$7,'Records'!$B$5:$B$1004,"&lt;"&amp;EDATE(H$7,1)))</f>
        <v/>
      </c>
      <c r="I17" s="64">
        <f>IF($B17="","",SUMIFS('Records'!$H$5:$H$1004,'Records'!$E$5:$E$1004,$B17,'Records'!$D$5:$D$1004,"&lt;&gt;Income",'Records'!$B$5:$B$1004,"&gt;="&amp;I$7,'Records'!$B$5:$B$1004,"&lt;"&amp;EDATE(I$7,1)))</f>
        <v/>
      </c>
      <c r="J17" s="64">
        <f>IF($B17="","",SUMIFS('Records'!$H$5:$H$1004,'Records'!$E$5:$E$1004,$B17,'Records'!$D$5:$D$1004,"&lt;&gt;Income",'Records'!$B$5:$B$1004,"&gt;="&amp;J$7,'Records'!$B$5:$B$1004,"&lt;"&amp;EDATE(J$7,1)))</f>
        <v/>
      </c>
      <c r="K17" s="64">
        <f>IF($B17="","",SUMIFS('Records'!$H$5:$H$1004,'Records'!$E$5:$E$1004,$B17,'Records'!$D$5:$D$1004,"&lt;&gt;Income",'Records'!$B$5:$B$1004,"&gt;="&amp;K$7,'Records'!$B$5:$B$1004,"&lt;"&amp;EDATE(K$7,1)))</f>
        <v/>
      </c>
      <c r="L17" s="64">
        <f>IF($B17="","",SUMIFS('Records'!$H$5:$H$1004,'Records'!$E$5:$E$1004,$B17,'Records'!$D$5:$D$1004,"&lt;&gt;Income",'Records'!$B$5:$B$1004,"&gt;="&amp;L$7,'Records'!$B$5:$B$1004,"&lt;"&amp;EDATE(L$7,1)))</f>
        <v/>
      </c>
      <c r="M17" s="64">
        <f>IF($B17="","",SUMIFS('Records'!$H$5:$H$1004,'Records'!$E$5:$E$1004,$B17,'Records'!$D$5:$D$1004,"&lt;&gt;Income",'Records'!$B$5:$B$1004,"&gt;="&amp;M$7,'Records'!$B$5:$B$1004,"&lt;"&amp;EDATE(M$7,1)))</f>
        <v/>
      </c>
      <c r="N17" s="64">
        <f>IF($B17="","",SUMIFS('Records'!$H$5:$H$1004,'Records'!$E$5:$E$1004,$B17,'Records'!$D$5:$D$1004,"&lt;&gt;Income",'Records'!$B$5:$B$1004,"&gt;="&amp;N$7,'Records'!$B$5:$B$1004,"&lt;"&amp;EDATE(N$7,1)))</f>
        <v/>
      </c>
      <c r="O17" s="80">
        <f>IF($B17="","",SUM(C17:N17))</f>
        <v/>
      </c>
      <c r="AA17" s="66">
        <f>IF($B17="",0,IF(O17&gt;0,O17+10/10^7,0))</f>
        <v/>
      </c>
    </row>
    <row r="18">
      <c r="B18" s="63">
        <f>IF('Categories'!$B16="","",'Categories'!$B16)</f>
        <v/>
      </c>
      <c r="C18" s="64">
        <f>IF($B18="","",SUMIFS('Records'!$H$5:$H$1004,'Records'!$E$5:$E$1004,$B18,'Records'!$D$5:$D$1004,"&lt;&gt;Income",'Records'!$B$5:$B$1004,"&gt;="&amp;C$7,'Records'!$B$5:$B$1004,"&lt;"&amp;EDATE(C$7,1)))</f>
        <v/>
      </c>
      <c r="D18" s="64">
        <f>IF($B18="","",SUMIFS('Records'!$H$5:$H$1004,'Records'!$E$5:$E$1004,$B18,'Records'!$D$5:$D$1004,"&lt;&gt;Income",'Records'!$B$5:$B$1004,"&gt;="&amp;D$7,'Records'!$B$5:$B$1004,"&lt;"&amp;EDATE(D$7,1)))</f>
        <v/>
      </c>
      <c r="E18" s="64">
        <f>IF($B18="","",SUMIFS('Records'!$H$5:$H$1004,'Records'!$E$5:$E$1004,$B18,'Records'!$D$5:$D$1004,"&lt;&gt;Income",'Records'!$B$5:$B$1004,"&gt;="&amp;E$7,'Records'!$B$5:$B$1004,"&lt;"&amp;EDATE(E$7,1)))</f>
        <v/>
      </c>
      <c r="F18" s="64">
        <f>IF($B18="","",SUMIFS('Records'!$H$5:$H$1004,'Records'!$E$5:$E$1004,$B18,'Records'!$D$5:$D$1004,"&lt;&gt;Income",'Records'!$B$5:$B$1004,"&gt;="&amp;F$7,'Records'!$B$5:$B$1004,"&lt;"&amp;EDATE(F$7,1)))</f>
        <v/>
      </c>
      <c r="G18" s="64">
        <f>IF($B18="","",SUMIFS('Records'!$H$5:$H$1004,'Records'!$E$5:$E$1004,$B18,'Records'!$D$5:$D$1004,"&lt;&gt;Income",'Records'!$B$5:$B$1004,"&gt;="&amp;G$7,'Records'!$B$5:$B$1004,"&lt;"&amp;EDATE(G$7,1)))</f>
        <v/>
      </c>
      <c r="H18" s="64">
        <f>IF($B18="","",SUMIFS('Records'!$H$5:$H$1004,'Records'!$E$5:$E$1004,$B18,'Records'!$D$5:$D$1004,"&lt;&gt;Income",'Records'!$B$5:$B$1004,"&gt;="&amp;H$7,'Records'!$B$5:$B$1004,"&lt;"&amp;EDATE(H$7,1)))</f>
        <v/>
      </c>
      <c r="I18" s="64">
        <f>IF($B18="","",SUMIFS('Records'!$H$5:$H$1004,'Records'!$E$5:$E$1004,$B18,'Records'!$D$5:$D$1004,"&lt;&gt;Income",'Records'!$B$5:$B$1004,"&gt;="&amp;I$7,'Records'!$B$5:$B$1004,"&lt;"&amp;EDATE(I$7,1)))</f>
        <v/>
      </c>
      <c r="J18" s="64">
        <f>IF($B18="","",SUMIFS('Records'!$H$5:$H$1004,'Records'!$E$5:$E$1004,$B18,'Records'!$D$5:$D$1004,"&lt;&gt;Income",'Records'!$B$5:$B$1004,"&gt;="&amp;J$7,'Records'!$B$5:$B$1004,"&lt;"&amp;EDATE(J$7,1)))</f>
        <v/>
      </c>
      <c r="K18" s="64">
        <f>IF($B18="","",SUMIFS('Records'!$H$5:$H$1004,'Records'!$E$5:$E$1004,$B18,'Records'!$D$5:$D$1004,"&lt;&gt;Income",'Records'!$B$5:$B$1004,"&gt;="&amp;K$7,'Records'!$B$5:$B$1004,"&lt;"&amp;EDATE(K$7,1)))</f>
        <v/>
      </c>
      <c r="L18" s="64">
        <f>IF($B18="","",SUMIFS('Records'!$H$5:$H$1004,'Records'!$E$5:$E$1004,$B18,'Records'!$D$5:$D$1004,"&lt;&gt;Income",'Records'!$B$5:$B$1004,"&gt;="&amp;L$7,'Records'!$B$5:$B$1004,"&lt;"&amp;EDATE(L$7,1)))</f>
        <v/>
      </c>
      <c r="M18" s="64">
        <f>IF($B18="","",SUMIFS('Records'!$H$5:$H$1004,'Records'!$E$5:$E$1004,$B18,'Records'!$D$5:$D$1004,"&lt;&gt;Income",'Records'!$B$5:$B$1004,"&gt;="&amp;M$7,'Records'!$B$5:$B$1004,"&lt;"&amp;EDATE(M$7,1)))</f>
        <v/>
      </c>
      <c r="N18" s="64">
        <f>IF($B18="","",SUMIFS('Records'!$H$5:$H$1004,'Records'!$E$5:$E$1004,$B18,'Records'!$D$5:$D$1004,"&lt;&gt;Income",'Records'!$B$5:$B$1004,"&gt;="&amp;N$7,'Records'!$B$5:$B$1004,"&lt;"&amp;EDATE(N$7,1)))</f>
        <v/>
      </c>
      <c r="O18" s="80">
        <f>IF($B18="","",SUM(C18:N18))</f>
        <v/>
      </c>
      <c r="AA18" s="66">
        <f>IF($B18="",0,IF(O18&gt;0,O18+11/10^7,0))</f>
        <v/>
      </c>
    </row>
    <row r="19">
      <c r="B19" s="63">
        <f>IF('Categories'!$B17="","",'Categories'!$B17)</f>
        <v/>
      </c>
      <c r="C19" s="64">
        <f>IF($B19="","",SUMIFS('Records'!$H$5:$H$1004,'Records'!$E$5:$E$1004,$B19,'Records'!$D$5:$D$1004,"&lt;&gt;Income",'Records'!$B$5:$B$1004,"&gt;="&amp;C$7,'Records'!$B$5:$B$1004,"&lt;"&amp;EDATE(C$7,1)))</f>
        <v/>
      </c>
      <c r="D19" s="64">
        <f>IF($B19="","",SUMIFS('Records'!$H$5:$H$1004,'Records'!$E$5:$E$1004,$B19,'Records'!$D$5:$D$1004,"&lt;&gt;Income",'Records'!$B$5:$B$1004,"&gt;="&amp;D$7,'Records'!$B$5:$B$1004,"&lt;"&amp;EDATE(D$7,1)))</f>
        <v/>
      </c>
      <c r="E19" s="64">
        <f>IF($B19="","",SUMIFS('Records'!$H$5:$H$1004,'Records'!$E$5:$E$1004,$B19,'Records'!$D$5:$D$1004,"&lt;&gt;Income",'Records'!$B$5:$B$1004,"&gt;="&amp;E$7,'Records'!$B$5:$B$1004,"&lt;"&amp;EDATE(E$7,1)))</f>
        <v/>
      </c>
      <c r="F19" s="64">
        <f>IF($B19="","",SUMIFS('Records'!$H$5:$H$1004,'Records'!$E$5:$E$1004,$B19,'Records'!$D$5:$D$1004,"&lt;&gt;Income",'Records'!$B$5:$B$1004,"&gt;="&amp;F$7,'Records'!$B$5:$B$1004,"&lt;"&amp;EDATE(F$7,1)))</f>
        <v/>
      </c>
      <c r="G19" s="64">
        <f>IF($B19="","",SUMIFS('Records'!$H$5:$H$1004,'Records'!$E$5:$E$1004,$B19,'Records'!$D$5:$D$1004,"&lt;&gt;Income",'Records'!$B$5:$B$1004,"&gt;="&amp;G$7,'Records'!$B$5:$B$1004,"&lt;"&amp;EDATE(G$7,1)))</f>
        <v/>
      </c>
      <c r="H19" s="64">
        <f>IF($B19="","",SUMIFS('Records'!$H$5:$H$1004,'Records'!$E$5:$E$1004,$B19,'Records'!$D$5:$D$1004,"&lt;&gt;Income",'Records'!$B$5:$B$1004,"&gt;="&amp;H$7,'Records'!$B$5:$B$1004,"&lt;"&amp;EDATE(H$7,1)))</f>
        <v/>
      </c>
      <c r="I19" s="64">
        <f>IF($B19="","",SUMIFS('Records'!$H$5:$H$1004,'Records'!$E$5:$E$1004,$B19,'Records'!$D$5:$D$1004,"&lt;&gt;Income",'Records'!$B$5:$B$1004,"&gt;="&amp;I$7,'Records'!$B$5:$B$1004,"&lt;"&amp;EDATE(I$7,1)))</f>
        <v/>
      </c>
      <c r="J19" s="64">
        <f>IF($B19="","",SUMIFS('Records'!$H$5:$H$1004,'Records'!$E$5:$E$1004,$B19,'Records'!$D$5:$D$1004,"&lt;&gt;Income",'Records'!$B$5:$B$1004,"&gt;="&amp;J$7,'Records'!$B$5:$B$1004,"&lt;"&amp;EDATE(J$7,1)))</f>
        <v/>
      </c>
      <c r="K19" s="64">
        <f>IF($B19="","",SUMIFS('Records'!$H$5:$H$1004,'Records'!$E$5:$E$1004,$B19,'Records'!$D$5:$D$1004,"&lt;&gt;Income",'Records'!$B$5:$B$1004,"&gt;="&amp;K$7,'Records'!$B$5:$B$1004,"&lt;"&amp;EDATE(K$7,1)))</f>
        <v/>
      </c>
      <c r="L19" s="64">
        <f>IF($B19="","",SUMIFS('Records'!$H$5:$H$1004,'Records'!$E$5:$E$1004,$B19,'Records'!$D$5:$D$1004,"&lt;&gt;Income",'Records'!$B$5:$B$1004,"&gt;="&amp;L$7,'Records'!$B$5:$B$1004,"&lt;"&amp;EDATE(L$7,1)))</f>
        <v/>
      </c>
      <c r="M19" s="64">
        <f>IF($B19="","",SUMIFS('Records'!$H$5:$H$1004,'Records'!$E$5:$E$1004,$B19,'Records'!$D$5:$D$1004,"&lt;&gt;Income",'Records'!$B$5:$B$1004,"&gt;="&amp;M$7,'Records'!$B$5:$B$1004,"&lt;"&amp;EDATE(M$7,1)))</f>
        <v/>
      </c>
      <c r="N19" s="64">
        <f>IF($B19="","",SUMIFS('Records'!$H$5:$H$1004,'Records'!$E$5:$E$1004,$B19,'Records'!$D$5:$D$1004,"&lt;&gt;Income",'Records'!$B$5:$B$1004,"&gt;="&amp;N$7,'Records'!$B$5:$B$1004,"&lt;"&amp;EDATE(N$7,1)))</f>
        <v/>
      </c>
      <c r="O19" s="80">
        <f>IF($B19="","",SUM(C19:N19))</f>
        <v/>
      </c>
      <c r="AA19" s="66">
        <f>IF($B19="",0,IF(O19&gt;0,O19+12/10^7,0))</f>
        <v/>
      </c>
    </row>
    <row r="20">
      <c r="B20" s="63">
        <f>IF('Categories'!$B18="","",'Categories'!$B18)</f>
        <v/>
      </c>
      <c r="C20" s="64">
        <f>IF($B20="","",SUMIFS('Records'!$H$5:$H$1004,'Records'!$E$5:$E$1004,$B20,'Records'!$D$5:$D$1004,"&lt;&gt;Income",'Records'!$B$5:$B$1004,"&gt;="&amp;C$7,'Records'!$B$5:$B$1004,"&lt;"&amp;EDATE(C$7,1)))</f>
        <v/>
      </c>
      <c r="D20" s="64">
        <f>IF($B20="","",SUMIFS('Records'!$H$5:$H$1004,'Records'!$E$5:$E$1004,$B20,'Records'!$D$5:$D$1004,"&lt;&gt;Income",'Records'!$B$5:$B$1004,"&gt;="&amp;D$7,'Records'!$B$5:$B$1004,"&lt;"&amp;EDATE(D$7,1)))</f>
        <v/>
      </c>
      <c r="E20" s="64">
        <f>IF($B20="","",SUMIFS('Records'!$H$5:$H$1004,'Records'!$E$5:$E$1004,$B20,'Records'!$D$5:$D$1004,"&lt;&gt;Income",'Records'!$B$5:$B$1004,"&gt;="&amp;E$7,'Records'!$B$5:$B$1004,"&lt;"&amp;EDATE(E$7,1)))</f>
        <v/>
      </c>
      <c r="F20" s="64">
        <f>IF($B20="","",SUMIFS('Records'!$H$5:$H$1004,'Records'!$E$5:$E$1004,$B20,'Records'!$D$5:$D$1004,"&lt;&gt;Income",'Records'!$B$5:$B$1004,"&gt;="&amp;F$7,'Records'!$B$5:$B$1004,"&lt;"&amp;EDATE(F$7,1)))</f>
        <v/>
      </c>
      <c r="G20" s="64">
        <f>IF($B20="","",SUMIFS('Records'!$H$5:$H$1004,'Records'!$E$5:$E$1004,$B20,'Records'!$D$5:$D$1004,"&lt;&gt;Income",'Records'!$B$5:$B$1004,"&gt;="&amp;G$7,'Records'!$B$5:$B$1004,"&lt;"&amp;EDATE(G$7,1)))</f>
        <v/>
      </c>
      <c r="H20" s="64">
        <f>IF($B20="","",SUMIFS('Records'!$H$5:$H$1004,'Records'!$E$5:$E$1004,$B20,'Records'!$D$5:$D$1004,"&lt;&gt;Income",'Records'!$B$5:$B$1004,"&gt;="&amp;H$7,'Records'!$B$5:$B$1004,"&lt;"&amp;EDATE(H$7,1)))</f>
        <v/>
      </c>
      <c r="I20" s="64">
        <f>IF($B20="","",SUMIFS('Records'!$H$5:$H$1004,'Records'!$E$5:$E$1004,$B20,'Records'!$D$5:$D$1004,"&lt;&gt;Income",'Records'!$B$5:$B$1004,"&gt;="&amp;I$7,'Records'!$B$5:$B$1004,"&lt;"&amp;EDATE(I$7,1)))</f>
        <v/>
      </c>
      <c r="J20" s="64">
        <f>IF($B20="","",SUMIFS('Records'!$H$5:$H$1004,'Records'!$E$5:$E$1004,$B20,'Records'!$D$5:$D$1004,"&lt;&gt;Income",'Records'!$B$5:$B$1004,"&gt;="&amp;J$7,'Records'!$B$5:$B$1004,"&lt;"&amp;EDATE(J$7,1)))</f>
        <v/>
      </c>
      <c r="K20" s="64">
        <f>IF($B20="","",SUMIFS('Records'!$H$5:$H$1004,'Records'!$E$5:$E$1004,$B20,'Records'!$D$5:$D$1004,"&lt;&gt;Income",'Records'!$B$5:$B$1004,"&gt;="&amp;K$7,'Records'!$B$5:$B$1004,"&lt;"&amp;EDATE(K$7,1)))</f>
        <v/>
      </c>
      <c r="L20" s="64">
        <f>IF($B20="","",SUMIFS('Records'!$H$5:$H$1004,'Records'!$E$5:$E$1004,$B20,'Records'!$D$5:$D$1004,"&lt;&gt;Income",'Records'!$B$5:$B$1004,"&gt;="&amp;L$7,'Records'!$B$5:$B$1004,"&lt;"&amp;EDATE(L$7,1)))</f>
        <v/>
      </c>
      <c r="M20" s="64">
        <f>IF($B20="","",SUMIFS('Records'!$H$5:$H$1004,'Records'!$E$5:$E$1004,$B20,'Records'!$D$5:$D$1004,"&lt;&gt;Income",'Records'!$B$5:$B$1004,"&gt;="&amp;M$7,'Records'!$B$5:$B$1004,"&lt;"&amp;EDATE(M$7,1)))</f>
        <v/>
      </c>
      <c r="N20" s="64">
        <f>IF($B20="","",SUMIFS('Records'!$H$5:$H$1004,'Records'!$E$5:$E$1004,$B20,'Records'!$D$5:$D$1004,"&lt;&gt;Income",'Records'!$B$5:$B$1004,"&gt;="&amp;N$7,'Records'!$B$5:$B$1004,"&lt;"&amp;EDATE(N$7,1)))</f>
        <v/>
      </c>
      <c r="O20" s="80">
        <f>IF($B20="","",SUM(C20:N20))</f>
        <v/>
      </c>
      <c r="AA20" s="66">
        <f>IF($B20="",0,IF(O20&gt;0,O20+13/10^7,0))</f>
        <v/>
      </c>
    </row>
    <row r="21">
      <c r="B21" s="63">
        <f>IF('Categories'!$B19="","",'Categories'!$B19)</f>
        <v/>
      </c>
      <c r="C21" s="64">
        <f>IF($B21="","",SUMIFS('Records'!$H$5:$H$1004,'Records'!$E$5:$E$1004,$B21,'Records'!$D$5:$D$1004,"&lt;&gt;Income",'Records'!$B$5:$B$1004,"&gt;="&amp;C$7,'Records'!$B$5:$B$1004,"&lt;"&amp;EDATE(C$7,1)))</f>
        <v/>
      </c>
      <c r="D21" s="64">
        <f>IF($B21="","",SUMIFS('Records'!$H$5:$H$1004,'Records'!$E$5:$E$1004,$B21,'Records'!$D$5:$D$1004,"&lt;&gt;Income",'Records'!$B$5:$B$1004,"&gt;="&amp;D$7,'Records'!$B$5:$B$1004,"&lt;"&amp;EDATE(D$7,1)))</f>
        <v/>
      </c>
      <c r="E21" s="64">
        <f>IF($B21="","",SUMIFS('Records'!$H$5:$H$1004,'Records'!$E$5:$E$1004,$B21,'Records'!$D$5:$D$1004,"&lt;&gt;Income",'Records'!$B$5:$B$1004,"&gt;="&amp;E$7,'Records'!$B$5:$B$1004,"&lt;"&amp;EDATE(E$7,1)))</f>
        <v/>
      </c>
      <c r="F21" s="64">
        <f>IF($B21="","",SUMIFS('Records'!$H$5:$H$1004,'Records'!$E$5:$E$1004,$B21,'Records'!$D$5:$D$1004,"&lt;&gt;Income",'Records'!$B$5:$B$1004,"&gt;="&amp;F$7,'Records'!$B$5:$B$1004,"&lt;"&amp;EDATE(F$7,1)))</f>
        <v/>
      </c>
      <c r="G21" s="64">
        <f>IF($B21="","",SUMIFS('Records'!$H$5:$H$1004,'Records'!$E$5:$E$1004,$B21,'Records'!$D$5:$D$1004,"&lt;&gt;Income",'Records'!$B$5:$B$1004,"&gt;="&amp;G$7,'Records'!$B$5:$B$1004,"&lt;"&amp;EDATE(G$7,1)))</f>
        <v/>
      </c>
      <c r="H21" s="64">
        <f>IF($B21="","",SUMIFS('Records'!$H$5:$H$1004,'Records'!$E$5:$E$1004,$B21,'Records'!$D$5:$D$1004,"&lt;&gt;Income",'Records'!$B$5:$B$1004,"&gt;="&amp;H$7,'Records'!$B$5:$B$1004,"&lt;"&amp;EDATE(H$7,1)))</f>
        <v/>
      </c>
      <c r="I21" s="64">
        <f>IF($B21="","",SUMIFS('Records'!$H$5:$H$1004,'Records'!$E$5:$E$1004,$B21,'Records'!$D$5:$D$1004,"&lt;&gt;Income",'Records'!$B$5:$B$1004,"&gt;="&amp;I$7,'Records'!$B$5:$B$1004,"&lt;"&amp;EDATE(I$7,1)))</f>
        <v/>
      </c>
      <c r="J21" s="64">
        <f>IF($B21="","",SUMIFS('Records'!$H$5:$H$1004,'Records'!$E$5:$E$1004,$B21,'Records'!$D$5:$D$1004,"&lt;&gt;Income",'Records'!$B$5:$B$1004,"&gt;="&amp;J$7,'Records'!$B$5:$B$1004,"&lt;"&amp;EDATE(J$7,1)))</f>
        <v/>
      </c>
      <c r="K21" s="64">
        <f>IF($B21="","",SUMIFS('Records'!$H$5:$H$1004,'Records'!$E$5:$E$1004,$B21,'Records'!$D$5:$D$1004,"&lt;&gt;Income",'Records'!$B$5:$B$1004,"&gt;="&amp;K$7,'Records'!$B$5:$B$1004,"&lt;"&amp;EDATE(K$7,1)))</f>
        <v/>
      </c>
      <c r="L21" s="64">
        <f>IF($B21="","",SUMIFS('Records'!$H$5:$H$1004,'Records'!$E$5:$E$1004,$B21,'Records'!$D$5:$D$1004,"&lt;&gt;Income",'Records'!$B$5:$B$1004,"&gt;="&amp;L$7,'Records'!$B$5:$B$1004,"&lt;"&amp;EDATE(L$7,1)))</f>
        <v/>
      </c>
      <c r="M21" s="64">
        <f>IF($B21="","",SUMIFS('Records'!$H$5:$H$1004,'Records'!$E$5:$E$1004,$B21,'Records'!$D$5:$D$1004,"&lt;&gt;Income",'Records'!$B$5:$B$1004,"&gt;="&amp;M$7,'Records'!$B$5:$B$1004,"&lt;"&amp;EDATE(M$7,1)))</f>
        <v/>
      </c>
      <c r="N21" s="64">
        <f>IF($B21="","",SUMIFS('Records'!$H$5:$H$1004,'Records'!$E$5:$E$1004,$B21,'Records'!$D$5:$D$1004,"&lt;&gt;Income",'Records'!$B$5:$B$1004,"&gt;="&amp;N$7,'Records'!$B$5:$B$1004,"&lt;"&amp;EDATE(N$7,1)))</f>
        <v/>
      </c>
      <c r="O21" s="80">
        <f>IF($B21="","",SUM(C21:N21))</f>
        <v/>
      </c>
      <c r="AA21" s="66">
        <f>IF($B21="",0,IF(O21&gt;0,O21+14/10^7,0))</f>
        <v/>
      </c>
    </row>
    <row r="22">
      <c r="B22" s="63">
        <f>IF('Categories'!$B20="","",'Categories'!$B20)</f>
        <v/>
      </c>
      <c r="C22" s="64">
        <f>IF($B22="","",SUMIFS('Records'!$H$5:$H$1004,'Records'!$E$5:$E$1004,$B22,'Records'!$D$5:$D$1004,"&lt;&gt;Income",'Records'!$B$5:$B$1004,"&gt;="&amp;C$7,'Records'!$B$5:$B$1004,"&lt;"&amp;EDATE(C$7,1)))</f>
        <v/>
      </c>
      <c r="D22" s="64">
        <f>IF($B22="","",SUMIFS('Records'!$H$5:$H$1004,'Records'!$E$5:$E$1004,$B22,'Records'!$D$5:$D$1004,"&lt;&gt;Income",'Records'!$B$5:$B$1004,"&gt;="&amp;D$7,'Records'!$B$5:$B$1004,"&lt;"&amp;EDATE(D$7,1)))</f>
        <v/>
      </c>
      <c r="E22" s="64">
        <f>IF($B22="","",SUMIFS('Records'!$H$5:$H$1004,'Records'!$E$5:$E$1004,$B22,'Records'!$D$5:$D$1004,"&lt;&gt;Income",'Records'!$B$5:$B$1004,"&gt;="&amp;E$7,'Records'!$B$5:$B$1004,"&lt;"&amp;EDATE(E$7,1)))</f>
        <v/>
      </c>
      <c r="F22" s="64">
        <f>IF($B22="","",SUMIFS('Records'!$H$5:$H$1004,'Records'!$E$5:$E$1004,$B22,'Records'!$D$5:$D$1004,"&lt;&gt;Income",'Records'!$B$5:$B$1004,"&gt;="&amp;F$7,'Records'!$B$5:$B$1004,"&lt;"&amp;EDATE(F$7,1)))</f>
        <v/>
      </c>
      <c r="G22" s="64">
        <f>IF($B22="","",SUMIFS('Records'!$H$5:$H$1004,'Records'!$E$5:$E$1004,$B22,'Records'!$D$5:$D$1004,"&lt;&gt;Income",'Records'!$B$5:$B$1004,"&gt;="&amp;G$7,'Records'!$B$5:$B$1004,"&lt;"&amp;EDATE(G$7,1)))</f>
        <v/>
      </c>
      <c r="H22" s="64">
        <f>IF($B22="","",SUMIFS('Records'!$H$5:$H$1004,'Records'!$E$5:$E$1004,$B22,'Records'!$D$5:$D$1004,"&lt;&gt;Income",'Records'!$B$5:$B$1004,"&gt;="&amp;H$7,'Records'!$B$5:$B$1004,"&lt;"&amp;EDATE(H$7,1)))</f>
        <v/>
      </c>
      <c r="I22" s="64">
        <f>IF($B22="","",SUMIFS('Records'!$H$5:$H$1004,'Records'!$E$5:$E$1004,$B22,'Records'!$D$5:$D$1004,"&lt;&gt;Income",'Records'!$B$5:$B$1004,"&gt;="&amp;I$7,'Records'!$B$5:$B$1004,"&lt;"&amp;EDATE(I$7,1)))</f>
        <v/>
      </c>
      <c r="J22" s="64">
        <f>IF($B22="","",SUMIFS('Records'!$H$5:$H$1004,'Records'!$E$5:$E$1004,$B22,'Records'!$D$5:$D$1004,"&lt;&gt;Income",'Records'!$B$5:$B$1004,"&gt;="&amp;J$7,'Records'!$B$5:$B$1004,"&lt;"&amp;EDATE(J$7,1)))</f>
        <v/>
      </c>
      <c r="K22" s="64">
        <f>IF($B22="","",SUMIFS('Records'!$H$5:$H$1004,'Records'!$E$5:$E$1004,$B22,'Records'!$D$5:$D$1004,"&lt;&gt;Income",'Records'!$B$5:$B$1004,"&gt;="&amp;K$7,'Records'!$B$5:$B$1004,"&lt;"&amp;EDATE(K$7,1)))</f>
        <v/>
      </c>
      <c r="L22" s="64">
        <f>IF($B22="","",SUMIFS('Records'!$H$5:$H$1004,'Records'!$E$5:$E$1004,$B22,'Records'!$D$5:$D$1004,"&lt;&gt;Income",'Records'!$B$5:$B$1004,"&gt;="&amp;L$7,'Records'!$B$5:$B$1004,"&lt;"&amp;EDATE(L$7,1)))</f>
        <v/>
      </c>
      <c r="M22" s="64">
        <f>IF($B22="","",SUMIFS('Records'!$H$5:$H$1004,'Records'!$E$5:$E$1004,$B22,'Records'!$D$5:$D$1004,"&lt;&gt;Income",'Records'!$B$5:$B$1004,"&gt;="&amp;M$7,'Records'!$B$5:$B$1004,"&lt;"&amp;EDATE(M$7,1)))</f>
        <v/>
      </c>
      <c r="N22" s="64">
        <f>IF($B22="","",SUMIFS('Records'!$H$5:$H$1004,'Records'!$E$5:$E$1004,$B22,'Records'!$D$5:$D$1004,"&lt;&gt;Income",'Records'!$B$5:$B$1004,"&gt;="&amp;N$7,'Records'!$B$5:$B$1004,"&lt;"&amp;EDATE(N$7,1)))</f>
        <v/>
      </c>
      <c r="O22" s="80">
        <f>IF($B22="","",SUM(C22:N22))</f>
        <v/>
      </c>
      <c r="AA22" s="66">
        <f>IF($B22="",0,IF(O22&gt;0,O22+15/10^7,0))</f>
        <v/>
      </c>
    </row>
    <row r="23">
      <c r="B23" s="63">
        <f>IF('Categories'!$B21="","",'Categories'!$B21)</f>
        <v/>
      </c>
      <c r="C23" s="64">
        <f>IF($B23="","",SUMIFS('Records'!$H$5:$H$1004,'Records'!$E$5:$E$1004,$B23,'Records'!$D$5:$D$1004,"&lt;&gt;Income",'Records'!$B$5:$B$1004,"&gt;="&amp;C$7,'Records'!$B$5:$B$1004,"&lt;"&amp;EDATE(C$7,1)))</f>
        <v/>
      </c>
      <c r="D23" s="64">
        <f>IF($B23="","",SUMIFS('Records'!$H$5:$H$1004,'Records'!$E$5:$E$1004,$B23,'Records'!$D$5:$D$1004,"&lt;&gt;Income",'Records'!$B$5:$B$1004,"&gt;="&amp;D$7,'Records'!$B$5:$B$1004,"&lt;"&amp;EDATE(D$7,1)))</f>
        <v/>
      </c>
      <c r="E23" s="64">
        <f>IF($B23="","",SUMIFS('Records'!$H$5:$H$1004,'Records'!$E$5:$E$1004,$B23,'Records'!$D$5:$D$1004,"&lt;&gt;Income",'Records'!$B$5:$B$1004,"&gt;="&amp;E$7,'Records'!$B$5:$B$1004,"&lt;"&amp;EDATE(E$7,1)))</f>
        <v/>
      </c>
      <c r="F23" s="64">
        <f>IF($B23="","",SUMIFS('Records'!$H$5:$H$1004,'Records'!$E$5:$E$1004,$B23,'Records'!$D$5:$D$1004,"&lt;&gt;Income",'Records'!$B$5:$B$1004,"&gt;="&amp;F$7,'Records'!$B$5:$B$1004,"&lt;"&amp;EDATE(F$7,1)))</f>
        <v/>
      </c>
      <c r="G23" s="64">
        <f>IF($B23="","",SUMIFS('Records'!$H$5:$H$1004,'Records'!$E$5:$E$1004,$B23,'Records'!$D$5:$D$1004,"&lt;&gt;Income",'Records'!$B$5:$B$1004,"&gt;="&amp;G$7,'Records'!$B$5:$B$1004,"&lt;"&amp;EDATE(G$7,1)))</f>
        <v/>
      </c>
      <c r="H23" s="64">
        <f>IF($B23="","",SUMIFS('Records'!$H$5:$H$1004,'Records'!$E$5:$E$1004,$B23,'Records'!$D$5:$D$1004,"&lt;&gt;Income",'Records'!$B$5:$B$1004,"&gt;="&amp;H$7,'Records'!$B$5:$B$1004,"&lt;"&amp;EDATE(H$7,1)))</f>
        <v/>
      </c>
      <c r="I23" s="64">
        <f>IF($B23="","",SUMIFS('Records'!$H$5:$H$1004,'Records'!$E$5:$E$1004,$B23,'Records'!$D$5:$D$1004,"&lt;&gt;Income",'Records'!$B$5:$B$1004,"&gt;="&amp;I$7,'Records'!$B$5:$B$1004,"&lt;"&amp;EDATE(I$7,1)))</f>
        <v/>
      </c>
      <c r="J23" s="64">
        <f>IF($B23="","",SUMIFS('Records'!$H$5:$H$1004,'Records'!$E$5:$E$1004,$B23,'Records'!$D$5:$D$1004,"&lt;&gt;Income",'Records'!$B$5:$B$1004,"&gt;="&amp;J$7,'Records'!$B$5:$B$1004,"&lt;"&amp;EDATE(J$7,1)))</f>
        <v/>
      </c>
      <c r="K23" s="64">
        <f>IF($B23="","",SUMIFS('Records'!$H$5:$H$1004,'Records'!$E$5:$E$1004,$B23,'Records'!$D$5:$D$1004,"&lt;&gt;Income",'Records'!$B$5:$B$1004,"&gt;="&amp;K$7,'Records'!$B$5:$B$1004,"&lt;"&amp;EDATE(K$7,1)))</f>
        <v/>
      </c>
      <c r="L23" s="64">
        <f>IF($B23="","",SUMIFS('Records'!$H$5:$H$1004,'Records'!$E$5:$E$1004,$B23,'Records'!$D$5:$D$1004,"&lt;&gt;Income",'Records'!$B$5:$B$1004,"&gt;="&amp;L$7,'Records'!$B$5:$B$1004,"&lt;"&amp;EDATE(L$7,1)))</f>
        <v/>
      </c>
      <c r="M23" s="64">
        <f>IF($B23="","",SUMIFS('Records'!$H$5:$H$1004,'Records'!$E$5:$E$1004,$B23,'Records'!$D$5:$D$1004,"&lt;&gt;Income",'Records'!$B$5:$B$1004,"&gt;="&amp;M$7,'Records'!$B$5:$B$1004,"&lt;"&amp;EDATE(M$7,1)))</f>
        <v/>
      </c>
      <c r="N23" s="64">
        <f>IF($B23="","",SUMIFS('Records'!$H$5:$H$1004,'Records'!$E$5:$E$1004,$B23,'Records'!$D$5:$D$1004,"&lt;&gt;Income",'Records'!$B$5:$B$1004,"&gt;="&amp;N$7,'Records'!$B$5:$B$1004,"&lt;"&amp;EDATE(N$7,1)))</f>
        <v/>
      </c>
      <c r="O23" s="80">
        <f>IF($B23="","",SUM(C23:N23))</f>
        <v/>
      </c>
      <c r="AA23" s="66">
        <f>IF($B23="",0,IF(O23&gt;0,O23+16/10^7,0))</f>
        <v/>
      </c>
    </row>
    <row r="24">
      <c r="B24" s="63">
        <f>IF('Categories'!$B22="","",'Categories'!$B22)</f>
        <v/>
      </c>
      <c r="C24" s="64">
        <f>IF($B24="","",SUMIFS('Records'!$H$5:$H$1004,'Records'!$E$5:$E$1004,$B24,'Records'!$D$5:$D$1004,"&lt;&gt;Income",'Records'!$B$5:$B$1004,"&gt;="&amp;C$7,'Records'!$B$5:$B$1004,"&lt;"&amp;EDATE(C$7,1)))</f>
        <v/>
      </c>
      <c r="D24" s="64">
        <f>IF($B24="","",SUMIFS('Records'!$H$5:$H$1004,'Records'!$E$5:$E$1004,$B24,'Records'!$D$5:$D$1004,"&lt;&gt;Income",'Records'!$B$5:$B$1004,"&gt;="&amp;D$7,'Records'!$B$5:$B$1004,"&lt;"&amp;EDATE(D$7,1)))</f>
        <v/>
      </c>
      <c r="E24" s="64">
        <f>IF($B24="","",SUMIFS('Records'!$H$5:$H$1004,'Records'!$E$5:$E$1004,$B24,'Records'!$D$5:$D$1004,"&lt;&gt;Income",'Records'!$B$5:$B$1004,"&gt;="&amp;E$7,'Records'!$B$5:$B$1004,"&lt;"&amp;EDATE(E$7,1)))</f>
        <v/>
      </c>
      <c r="F24" s="64">
        <f>IF($B24="","",SUMIFS('Records'!$H$5:$H$1004,'Records'!$E$5:$E$1004,$B24,'Records'!$D$5:$D$1004,"&lt;&gt;Income",'Records'!$B$5:$B$1004,"&gt;="&amp;F$7,'Records'!$B$5:$B$1004,"&lt;"&amp;EDATE(F$7,1)))</f>
        <v/>
      </c>
      <c r="G24" s="64">
        <f>IF($B24="","",SUMIFS('Records'!$H$5:$H$1004,'Records'!$E$5:$E$1004,$B24,'Records'!$D$5:$D$1004,"&lt;&gt;Income",'Records'!$B$5:$B$1004,"&gt;="&amp;G$7,'Records'!$B$5:$B$1004,"&lt;"&amp;EDATE(G$7,1)))</f>
        <v/>
      </c>
      <c r="H24" s="64">
        <f>IF($B24="","",SUMIFS('Records'!$H$5:$H$1004,'Records'!$E$5:$E$1004,$B24,'Records'!$D$5:$D$1004,"&lt;&gt;Income",'Records'!$B$5:$B$1004,"&gt;="&amp;H$7,'Records'!$B$5:$B$1004,"&lt;"&amp;EDATE(H$7,1)))</f>
        <v/>
      </c>
      <c r="I24" s="64">
        <f>IF($B24="","",SUMIFS('Records'!$H$5:$H$1004,'Records'!$E$5:$E$1004,$B24,'Records'!$D$5:$D$1004,"&lt;&gt;Income",'Records'!$B$5:$B$1004,"&gt;="&amp;I$7,'Records'!$B$5:$B$1004,"&lt;"&amp;EDATE(I$7,1)))</f>
        <v/>
      </c>
      <c r="J24" s="64">
        <f>IF($B24="","",SUMIFS('Records'!$H$5:$H$1004,'Records'!$E$5:$E$1004,$B24,'Records'!$D$5:$D$1004,"&lt;&gt;Income",'Records'!$B$5:$B$1004,"&gt;="&amp;J$7,'Records'!$B$5:$B$1004,"&lt;"&amp;EDATE(J$7,1)))</f>
        <v/>
      </c>
      <c r="K24" s="64">
        <f>IF($B24="","",SUMIFS('Records'!$H$5:$H$1004,'Records'!$E$5:$E$1004,$B24,'Records'!$D$5:$D$1004,"&lt;&gt;Income",'Records'!$B$5:$B$1004,"&gt;="&amp;K$7,'Records'!$B$5:$B$1004,"&lt;"&amp;EDATE(K$7,1)))</f>
        <v/>
      </c>
      <c r="L24" s="64">
        <f>IF($B24="","",SUMIFS('Records'!$H$5:$H$1004,'Records'!$E$5:$E$1004,$B24,'Records'!$D$5:$D$1004,"&lt;&gt;Income",'Records'!$B$5:$B$1004,"&gt;="&amp;L$7,'Records'!$B$5:$B$1004,"&lt;"&amp;EDATE(L$7,1)))</f>
        <v/>
      </c>
      <c r="M24" s="64">
        <f>IF($B24="","",SUMIFS('Records'!$H$5:$H$1004,'Records'!$E$5:$E$1004,$B24,'Records'!$D$5:$D$1004,"&lt;&gt;Income",'Records'!$B$5:$B$1004,"&gt;="&amp;M$7,'Records'!$B$5:$B$1004,"&lt;"&amp;EDATE(M$7,1)))</f>
        <v/>
      </c>
      <c r="N24" s="64">
        <f>IF($B24="","",SUMIFS('Records'!$H$5:$H$1004,'Records'!$E$5:$E$1004,$B24,'Records'!$D$5:$D$1004,"&lt;&gt;Income",'Records'!$B$5:$B$1004,"&gt;="&amp;N$7,'Records'!$B$5:$B$1004,"&lt;"&amp;EDATE(N$7,1)))</f>
        <v/>
      </c>
      <c r="O24" s="80">
        <f>IF($B24="","",SUM(C24:N24))</f>
        <v/>
      </c>
      <c r="AA24" s="66">
        <f>IF($B24="",0,IF(O24&gt;0,O24+17/10^7,0))</f>
        <v/>
      </c>
    </row>
    <row r="25">
      <c r="B25" s="63">
        <f>IF('Categories'!$B23="","",'Categories'!$B23)</f>
        <v/>
      </c>
      <c r="C25" s="64">
        <f>IF($B25="","",SUMIFS('Records'!$H$5:$H$1004,'Records'!$E$5:$E$1004,$B25,'Records'!$D$5:$D$1004,"&lt;&gt;Income",'Records'!$B$5:$B$1004,"&gt;="&amp;C$7,'Records'!$B$5:$B$1004,"&lt;"&amp;EDATE(C$7,1)))</f>
        <v/>
      </c>
      <c r="D25" s="64">
        <f>IF($B25="","",SUMIFS('Records'!$H$5:$H$1004,'Records'!$E$5:$E$1004,$B25,'Records'!$D$5:$D$1004,"&lt;&gt;Income",'Records'!$B$5:$B$1004,"&gt;="&amp;D$7,'Records'!$B$5:$B$1004,"&lt;"&amp;EDATE(D$7,1)))</f>
        <v/>
      </c>
      <c r="E25" s="64">
        <f>IF($B25="","",SUMIFS('Records'!$H$5:$H$1004,'Records'!$E$5:$E$1004,$B25,'Records'!$D$5:$D$1004,"&lt;&gt;Income",'Records'!$B$5:$B$1004,"&gt;="&amp;E$7,'Records'!$B$5:$B$1004,"&lt;"&amp;EDATE(E$7,1)))</f>
        <v/>
      </c>
      <c r="F25" s="64">
        <f>IF($B25="","",SUMIFS('Records'!$H$5:$H$1004,'Records'!$E$5:$E$1004,$B25,'Records'!$D$5:$D$1004,"&lt;&gt;Income",'Records'!$B$5:$B$1004,"&gt;="&amp;F$7,'Records'!$B$5:$B$1004,"&lt;"&amp;EDATE(F$7,1)))</f>
        <v/>
      </c>
      <c r="G25" s="64">
        <f>IF($B25="","",SUMIFS('Records'!$H$5:$H$1004,'Records'!$E$5:$E$1004,$B25,'Records'!$D$5:$D$1004,"&lt;&gt;Income",'Records'!$B$5:$B$1004,"&gt;="&amp;G$7,'Records'!$B$5:$B$1004,"&lt;"&amp;EDATE(G$7,1)))</f>
        <v/>
      </c>
      <c r="H25" s="64">
        <f>IF($B25="","",SUMIFS('Records'!$H$5:$H$1004,'Records'!$E$5:$E$1004,$B25,'Records'!$D$5:$D$1004,"&lt;&gt;Income",'Records'!$B$5:$B$1004,"&gt;="&amp;H$7,'Records'!$B$5:$B$1004,"&lt;"&amp;EDATE(H$7,1)))</f>
        <v/>
      </c>
      <c r="I25" s="64">
        <f>IF($B25="","",SUMIFS('Records'!$H$5:$H$1004,'Records'!$E$5:$E$1004,$B25,'Records'!$D$5:$D$1004,"&lt;&gt;Income",'Records'!$B$5:$B$1004,"&gt;="&amp;I$7,'Records'!$B$5:$B$1004,"&lt;"&amp;EDATE(I$7,1)))</f>
        <v/>
      </c>
      <c r="J25" s="64">
        <f>IF($B25="","",SUMIFS('Records'!$H$5:$H$1004,'Records'!$E$5:$E$1004,$B25,'Records'!$D$5:$D$1004,"&lt;&gt;Income",'Records'!$B$5:$B$1004,"&gt;="&amp;J$7,'Records'!$B$5:$B$1004,"&lt;"&amp;EDATE(J$7,1)))</f>
        <v/>
      </c>
      <c r="K25" s="64">
        <f>IF($B25="","",SUMIFS('Records'!$H$5:$H$1004,'Records'!$E$5:$E$1004,$B25,'Records'!$D$5:$D$1004,"&lt;&gt;Income",'Records'!$B$5:$B$1004,"&gt;="&amp;K$7,'Records'!$B$5:$B$1004,"&lt;"&amp;EDATE(K$7,1)))</f>
        <v/>
      </c>
      <c r="L25" s="64">
        <f>IF($B25="","",SUMIFS('Records'!$H$5:$H$1004,'Records'!$E$5:$E$1004,$B25,'Records'!$D$5:$D$1004,"&lt;&gt;Income",'Records'!$B$5:$B$1004,"&gt;="&amp;L$7,'Records'!$B$5:$B$1004,"&lt;"&amp;EDATE(L$7,1)))</f>
        <v/>
      </c>
      <c r="M25" s="64">
        <f>IF($B25="","",SUMIFS('Records'!$H$5:$H$1004,'Records'!$E$5:$E$1004,$B25,'Records'!$D$5:$D$1004,"&lt;&gt;Income",'Records'!$B$5:$B$1004,"&gt;="&amp;M$7,'Records'!$B$5:$B$1004,"&lt;"&amp;EDATE(M$7,1)))</f>
        <v/>
      </c>
      <c r="N25" s="64">
        <f>IF($B25="","",SUMIFS('Records'!$H$5:$H$1004,'Records'!$E$5:$E$1004,$B25,'Records'!$D$5:$D$1004,"&lt;&gt;Income",'Records'!$B$5:$B$1004,"&gt;="&amp;N$7,'Records'!$B$5:$B$1004,"&lt;"&amp;EDATE(N$7,1)))</f>
        <v/>
      </c>
      <c r="O25" s="80">
        <f>IF($B25="","",SUM(C25:N25))</f>
        <v/>
      </c>
      <c r="Q25" s="62" t="inlineStr">
        <is>
          <t>Income and expenses by month</t>
        </is>
      </c>
      <c r="AA25" s="66">
        <f>IF($B25="",0,IF(O25&gt;0,O25+18/10^7,0))</f>
        <v/>
      </c>
    </row>
    <row r="26">
      <c r="B26" s="63">
        <f>IF('Categories'!$B24="","",'Categories'!$B24)</f>
        <v/>
      </c>
      <c r="C26" s="64">
        <f>IF($B26="","",SUMIFS('Records'!$H$5:$H$1004,'Records'!$E$5:$E$1004,$B26,'Records'!$D$5:$D$1004,"&lt;&gt;Income",'Records'!$B$5:$B$1004,"&gt;="&amp;C$7,'Records'!$B$5:$B$1004,"&lt;"&amp;EDATE(C$7,1)))</f>
        <v/>
      </c>
      <c r="D26" s="64">
        <f>IF($B26="","",SUMIFS('Records'!$H$5:$H$1004,'Records'!$E$5:$E$1004,$B26,'Records'!$D$5:$D$1004,"&lt;&gt;Income",'Records'!$B$5:$B$1004,"&gt;="&amp;D$7,'Records'!$B$5:$B$1004,"&lt;"&amp;EDATE(D$7,1)))</f>
        <v/>
      </c>
      <c r="E26" s="64">
        <f>IF($B26="","",SUMIFS('Records'!$H$5:$H$1004,'Records'!$E$5:$E$1004,$B26,'Records'!$D$5:$D$1004,"&lt;&gt;Income",'Records'!$B$5:$B$1004,"&gt;="&amp;E$7,'Records'!$B$5:$B$1004,"&lt;"&amp;EDATE(E$7,1)))</f>
        <v/>
      </c>
      <c r="F26" s="64">
        <f>IF($B26="","",SUMIFS('Records'!$H$5:$H$1004,'Records'!$E$5:$E$1004,$B26,'Records'!$D$5:$D$1004,"&lt;&gt;Income",'Records'!$B$5:$B$1004,"&gt;="&amp;F$7,'Records'!$B$5:$B$1004,"&lt;"&amp;EDATE(F$7,1)))</f>
        <v/>
      </c>
      <c r="G26" s="64">
        <f>IF($B26="","",SUMIFS('Records'!$H$5:$H$1004,'Records'!$E$5:$E$1004,$B26,'Records'!$D$5:$D$1004,"&lt;&gt;Income",'Records'!$B$5:$B$1004,"&gt;="&amp;G$7,'Records'!$B$5:$B$1004,"&lt;"&amp;EDATE(G$7,1)))</f>
        <v/>
      </c>
      <c r="H26" s="64">
        <f>IF($B26="","",SUMIFS('Records'!$H$5:$H$1004,'Records'!$E$5:$E$1004,$B26,'Records'!$D$5:$D$1004,"&lt;&gt;Income",'Records'!$B$5:$B$1004,"&gt;="&amp;H$7,'Records'!$B$5:$B$1004,"&lt;"&amp;EDATE(H$7,1)))</f>
        <v/>
      </c>
      <c r="I26" s="64">
        <f>IF($B26="","",SUMIFS('Records'!$H$5:$H$1004,'Records'!$E$5:$E$1004,$B26,'Records'!$D$5:$D$1004,"&lt;&gt;Income",'Records'!$B$5:$B$1004,"&gt;="&amp;I$7,'Records'!$B$5:$B$1004,"&lt;"&amp;EDATE(I$7,1)))</f>
        <v/>
      </c>
      <c r="J26" s="64">
        <f>IF($B26="","",SUMIFS('Records'!$H$5:$H$1004,'Records'!$E$5:$E$1004,$B26,'Records'!$D$5:$D$1004,"&lt;&gt;Income",'Records'!$B$5:$B$1004,"&gt;="&amp;J$7,'Records'!$B$5:$B$1004,"&lt;"&amp;EDATE(J$7,1)))</f>
        <v/>
      </c>
      <c r="K26" s="64">
        <f>IF($B26="","",SUMIFS('Records'!$H$5:$H$1004,'Records'!$E$5:$E$1004,$B26,'Records'!$D$5:$D$1004,"&lt;&gt;Income",'Records'!$B$5:$B$1004,"&gt;="&amp;K$7,'Records'!$B$5:$B$1004,"&lt;"&amp;EDATE(K$7,1)))</f>
        <v/>
      </c>
      <c r="L26" s="64">
        <f>IF($B26="","",SUMIFS('Records'!$H$5:$H$1004,'Records'!$E$5:$E$1004,$B26,'Records'!$D$5:$D$1004,"&lt;&gt;Income",'Records'!$B$5:$B$1004,"&gt;="&amp;L$7,'Records'!$B$5:$B$1004,"&lt;"&amp;EDATE(L$7,1)))</f>
        <v/>
      </c>
      <c r="M26" s="64">
        <f>IF($B26="","",SUMIFS('Records'!$H$5:$H$1004,'Records'!$E$5:$E$1004,$B26,'Records'!$D$5:$D$1004,"&lt;&gt;Income",'Records'!$B$5:$B$1004,"&gt;="&amp;M$7,'Records'!$B$5:$B$1004,"&lt;"&amp;EDATE(M$7,1)))</f>
        <v/>
      </c>
      <c r="N26" s="64">
        <f>IF($B26="","",SUMIFS('Records'!$H$5:$H$1004,'Records'!$E$5:$E$1004,$B26,'Records'!$D$5:$D$1004,"&lt;&gt;Income",'Records'!$B$5:$B$1004,"&gt;="&amp;N$7,'Records'!$B$5:$B$1004,"&lt;"&amp;EDATE(N$7,1)))</f>
        <v/>
      </c>
      <c r="O26" s="80">
        <f>IF($B26="","",SUM(C26:N26))</f>
        <v/>
      </c>
      <c r="AA26" s="66">
        <f>IF($B26="",0,IF(O26&gt;0,O26+19/10^7,0))</f>
        <v/>
      </c>
    </row>
    <row r="27">
      <c r="B27" s="63">
        <f>IF('Categories'!$B25="","",'Categories'!$B25)</f>
        <v/>
      </c>
      <c r="C27" s="64">
        <f>IF($B27="","",SUMIFS('Records'!$H$5:$H$1004,'Records'!$E$5:$E$1004,$B27,'Records'!$D$5:$D$1004,"&lt;&gt;Income",'Records'!$B$5:$B$1004,"&gt;="&amp;C$7,'Records'!$B$5:$B$1004,"&lt;"&amp;EDATE(C$7,1)))</f>
        <v/>
      </c>
      <c r="D27" s="64">
        <f>IF($B27="","",SUMIFS('Records'!$H$5:$H$1004,'Records'!$E$5:$E$1004,$B27,'Records'!$D$5:$D$1004,"&lt;&gt;Income",'Records'!$B$5:$B$1004,"&gt;="&amp;D$7,'Records'!$B$5:$B$1004,"&lt;"&amp;EDATE(D$7,1)))</f>
        <v/>
      </c>
      <c r="E27" s="64">
        <f>IF($B27="","",SUMIFS('Records'!$H$5:$H$1004,'Records'!$E$5:$E$1004,$B27,'Records'!$D$5:$D$1004,"&lt;&gt;Income",'Records'!$B$5:$B$1004,"&gt;="&amp;E$7,'Records'!$B$5:$B$1004,"&lt;"&amp;EDATE(E$7,1)))</f>
        <v/>
      </c>
      <c r="F27" s="64">
        <f>IF($B27="","",SUMIFS('Records'!$H$5:$H$1004,'Records'!$E$5:$E$1004,$B27,'Records'!$D$5:$D$1004,"&lt;&gt;Income",'Records'!$B$5:$B$1004,"&gt;="&amp;F$7,'Records'!$B$5:$B$1004,"&lt;"&amp;EDATE(F$7,1)))</f>
        <v/>
      </c>
      <c r="G27" s="64">
        <f>IF($B27="","",SUMIFS('Records'!$H$5:$H$1004,'Records'!$E$5:$E$1004,$B27,'Records'!$D$5:$D$1004,"&lt;&gt;Income",'Records'!$B$5:$B$1004,"&gt;="&amp;G$7,'Records'!$B$5:$B$1004,"&lt;"&amp;EDATE(G$7,1)))</f>
        <v/>
      </c>
      <c r="H27" s="64">
        <f>IF($B27="","",SUMIFS('Records'!$H$5:$H$1004,'Records'!$E$5:$E$1004,$B27,'Records'!$D$5:$D$1004,"&lt;&gt;Income",'Records'!$B$5:$B$1004,"&gt;="&amp;H$7,'Records'!$B$5:$B$1004,"&lt;"&amp;EDATE(H$7,1)))</f>
        <v/>
      </c>
      <c r="I27" s="64">
        <f>IF($B27="","",SUMIFS('Records'!$H$5:$H$1004,'Records'!$E$5:$E$1004,$B27,'Records'!$D$5:$D$1004,"&lt;&gt;Income",'Records'!$B$5:$B$1004,"&gt;="&amp;I$7,'Records'!$B$5:$B$1004,"&lt;"&amp;EDATE(I$7,1)))</f>
        <v/>
      </c>
      <c r="J27" s="64">
        <f>IF($B27="","",SUMIFS('Records'!$H$5:$H$1004,'Records'!$E$5:$E$1004,$B27,'Records'!$D$5:$D$1004,"&lt;&gt;Income",'Records'!$B$5:$B$1004,"&gt;="&amp;J$7,'Records'!$B$5:$B$1004,"&lt;"&amp;EDATE(J$7,1)))</f>
        <v/>
      </c>
      <c r="K27" s="64">
        <f>IF($B27="","",SUMIFS('Records'!$H$5:$H$1004,'Records'!$E$5:$E$1004,$B27,'Records'!$D$5:$D$1004,"&lt;&gt;Income",'Records'!$B$5:$B$1004,"&gt;="&amp;K$7,'Records'!$B$5:$B$1004,"&lt;"&amp;EDATE(K$7,1)))</f>
        <v/>
      </c>
      <c r="L27" s="64">
        <f>IF($B27="","",SUMIFS('Records'!$H$5:$H$1004,'Records'!$E$5:$E$1004,$B27,'Records'!$D$5:$D$1004,"&lt;&gt;Income",'Records'!$B$5:$B$1004,"&gt;="&amp;L$7,'Records'!$B$5:$B$1004,"&lt;"&amp;EDATE(L$7,1)))</f>
        <v/>
      </c>
      <c r="M27" s="64">
        <f>IF($B27="","",SUMIFS('Records'!$H$5:$H$1004,'Records'!$E$5:$E$1004,$B27,'Records'!$D$5:$D$1004,"&lt;&gt;Income",'Records'!$B$5:$B$1004,"&gt;="&amp;M$7,'Records'!$B$5:$B$1004,"&lt;"&amp;EDATE(M$7,1)))</f>
        <v/>
      </c>
      <c r="N27" s="64">
        <f>IF($B27="","",SUMIFS('Records'!$H$5:$H$1004,'Records'!$E$5:$E$1004,$B27,'Records'!$D$5:$D$1004,"&lt;&gt;Income",'Records'!$B$5:$B$1004,"&gt;="&amp;N$7,'Records'!$B$5:$B$1004,"&lt;"&amp;EDATE(N$7,1)))</f>
        <v/>
      </c>
      <c r="O27" s="80">
        <f>IF($B27="","",SUM(C27:N27))</f>
        <v/>
      </c>
      <c r="AA27" s="66">
        <f>IF($B27="",0,IF(O27&gt;0,O27+20/10^7,0))</f>
        <v/>
      </c>
    </row>
    <row r="28" hidden="1">
      <c r="B28" s="63">
        <f>IF('Categories'!$B26="","",'Categories'!$B26)</f>
        <v/>
      </c>
      <c r="C28" s="64">
        <f>IF($B28="","",SUMIFS('Records'!$H$5:$H$1004,'Records'!$E$5:$E$1004,$B28,'Records'!$D$5:$D$1004,"&lt;&gt;Income",'Records'!$B$5:$B$1004,"&gt;="&amp;C$7,'Records'!$B$5:$B$1004,"&lt;"&amp;EDATE(C$7,1)))</f>
        <v/>
      </c>
      <c r="D28" s="64">
        <f>IF($B28="","",SUMIFS('Records'!$H$5:$H$1004,'Records'!$E$5:$E$1004,$B28,'Records'!$D$5:$D$1004,"&lt;&gt;Income",'Records'!$B$5:$B$1004,"&gt;="&amp;D$7,'Records'!$B$5:$B$1004,"&lt;"&amp;EDATE(D$7,1)))</f>
        <v/>
      </c>
      <c r="E28" s="64">
        <f>IF($B28="","",SUMIFS('Records'!$H$5:$H$1004,'Records'!$E$5:$E$1004,$B28,'Records'!$D$5:$D$1004,"&lt;&gt;Income",'Records'!$B$5:$B$1004,"&gt;="&amp;E$7,'Records'!$B$5:$B$1004,"&lt;"&amp;EDATE(E$7,1)))</f>
        <v/>
      </c>
      <c r="F28" s="64">
        <f>IF($B28="","",SUMIFS('Records'!$H$5:$H$1004,'Records'!$E$5:$E$1004,$B28,'Records'!$D$5:$D$1004,"&lt;&gt;Income",'Records'!$B$5:$B$1004,"&gt;="&amp;F$7,'Records'!$B$5:$B$1004,"&lt;"&amp;EDATE(F$7,1)))</f>
        <v/>
      </c>
      <c r="G28" s="64">
        <f>IF($B28="","",SUMIFS('Records'!$H$5:$H$1004,'Records'!$E$5:$E$1004,$B28,'Records'!$D$5:$D$1004,"&lt;&gt;Income",'Records'!$B$5:$B$1004,"&gt;="&amp;G$7,'Records'!$B$5:$B$1004,"&lt;"&amp;EDATE(G$7,1)))</f>
        <v/>
      </c>
      <c r="H28" s="64">
        <f>IF($B28="","",SUMIFS('Records'!$H$5:$H$1004,'Records'!$E$5:$E$1004,$B28,'Records'!$D$5:$D$1004,"&lt;&gt;Income",'Records'!$B$5:$B$1004,"&gt;="&amp;H$7,'Records'!$B$5:$B$1004,"&lt;"&amp;EDATE(H$7,1)))</f>
        <v/>
      </c>
      <c r="I28" s="64">
        <f>IF($B28="","",SUMIFS('Records'!$H$5:$H$1004,'Records'!$E$5:$E$1004,$B28,'Records'!$D$5:$D$1004,"&lt;&gt;Income",'Records'!$B$5:$B$1004,"&gt;="&amp;I$7,'Records'!$B$5:$B$1004,"&lt;"&amp;EDATE(I$7,1)))</f>
        <v/>
      </c>
      <c r="J28" s="64">
        <f>IF($B28="","",SUMIFS('Records'!$H$5:$H$1004,'Records'!$E$5:$E$1004,$B28,'Records'!$D$5:$D$1004,"&lt;&gt;Income",'Records'!$B$5:$B$1004,"&gt;="&amp;J$7,'Records'!$B$5:$B$1004,"&lt;"&amp;EDATE(J$7,1)))</f>
        <v/>
      </c>
      <c r="K28" s="64">
        <f>IF($B28="","",SUMIFS('Records'!$H$5:$H$1004,'Records'!$E$5:$E$1004,$B28,'Records'!$D$5:$D$1004,"&lt;&gt;Income",'Records'!$B$5:$B$1004,"&gt;="&amp;K$7,'Records'!$B$5:$B$1004,"&lt;"&amp;EDATE(K$7,1)))</f>
        <v/>
      </c>
      <c r="L28" s="64">
        <f>IF($B28="","",SUMIFS('Records'!$H$5:$H$1004,'Records'!$E$5:$E$1004,$B28,'Records'!$D$5:$D$1004,"&lt;&gt;Income",'Records'!$B$5:$B$1004,"&gt;="&amp;L$7,'Records'!$B$5:$B$1004,"&lt;"&amp;EDATE(L$7,1)))</f>
        <v/>
      </c>
      <c r="M28" s="64">
        <f>IF($B28="","",SUMIFS('Records'!$H$5:$H$1004,'Records'!$E$5:$E$1004,$B28,'Records'!$D$5:$D$1004,"&lt;&gt;Income",'Records'!$B$5:$B$1004,"&gt;="&amp;M$7,'Records'!$B$5:$B$1004,"&lt;"&amp;EDATE(M$7,1)))</f>
        <v/>
      </c>
      <c r="N28" s="64">
        <f>IF($B28="","",SUMIFS('Records'!$H$5:$H$1004,'Records'!$E$5:$E$1004,$B28,'Records'!$D$5:$D$1004,"&lt;&gt;Income",'Records'!$B$5:$B$1004,"&gt;="&amp;N$7,'Records'!$B$5:$B$1004,"&lt;"&amp;EDATE(N$7,1)))</f>
        <v/>
      </c>
      <c r="O28" s="80">
        <f>IF($B28="","",SUM(C28:N28))</f>
        <v/>
      </c>
      <c r="AA28" s="66">
        <f>IF($B28="",0,IF(O28&gt;0,O28+21/10^7,0))</f>
        <v/>
      </c>
    </row>
    <row r="29" hidden="1">
      <c r="B29" s="63">
        <f>IF('Categories'!$B27="","",'Categories'!$B27)</f>
        <v/>
      </c>
      <c r="C29" s="64">
        <f>IF($B29="","",SUMIFS('Records'!$H$5:$H$1004,'Records'!$E$5:$E$1004,$B29,'Records'!$D$5:$D$1004,"&lt;&gt;Income",'Records'!$B$5:$B$1004,"&gt;="&amp;C$7,'Records'!$B$5:$B$1004,"&lt;"&amp;EDATE(C$7,1)))</f>
        <v/>
      </c>
      <c r="D29" s="64">
        <f>IF($B29="","",SUMIFS('Records'!$H$5:$H$1004,'Records'!$E$5:$E$1004,$B29,'Records'!$D$5:$D$1004,"&lt;&gt;Income",'Records'!$B$5:$B$1004,"&gt;="&amp;D$7,'Records'!$B$5:$B$1004,"&lt;"&amp;EDATE(D$7,1)))</f>
        <v/>
      </c>
      <c r="E29" s="64">
        <f>IF($B29="","",SUMIFS('Records'!$H$5:$H$1004,'Records'!$E$5:$E$1004,$B29,'Records'!$D$5:$D$1004,"&lt;&gt;Income",'Records'!$B$5:$B$1004,"&gt;="&amp;E$7,'Records'!$B$5:$B$1004,"&lt;"&amp;EDATE(E$7,1)))</f>
        <v/>
      </c>
      <c r="F29" s="64">
        <f>IF($B29="","",SUMIFS('Records'!$H$5:$H$1004,'Records'!$E$5:$E$1004,$B29,'Records'!$D$5:$D$1004,"&lt;&gt;Income",'Records'!$B$5:$B$1004,"&gt;="&amp;F$7,'Records'!$B$5:$B$1004,"&lt;"&amp;EDATE(F$7,1)))</f>
        <v/>
      </c>
      <c r="G29" s="64">
        <f>IF($B29="","",SUMIFS('Records'!$H$5:$H$1004,'Records'!$E$5:$E$1004,$B29,'Records'!$D$5:$D$1004,"&lt;&gt;Income",'Records'!$B$5:$B$1004,"&gt;="&amp;G$7,'Records'!$B$5:$B$1004,"&lt;"&amp;EDATE(G$7,1)))</f>
        <v/>
      </c>
      <c r="H29" s="64">
        <f>IF($B29="","",SUMIFS('Records'!$H$5:$H$1004,'Records'!$E$5:$E$1004,$B29,'Records'!$D$5:$D$1004,"&lt;&gt;Income",'Records'!$B$5:$B$1004,"&gt;="&amp;H$7,'Records'!$B$5:$B$1004,"&lt;"&amp;EDATE(H$7,1)))</f>
        <v/>
      </c>
      <c r="I29" s="64">
        <f>IF($B29="","",SUMIFS('Records'!$H$5:$H$1004,'Records'!$E$5:$E$1004,$B29,'Records'!$D$5:$D$1004,"&lt;&gt;Income",'Records'!$B$5:$B$1004,"&gt;="&amp;I$7,'Records'!$B$5:$B$1004,"&lt;"&amp;EDATE(I$7,1)))</f>
        <v/>
      </c>
      <c r="J29" s="64">
        <f>IF($B29="","",SUMIFS('Records'!$H$5:$H$1004,'Records'!$E$5:$E$1004,$B29,'Records'!$D$5:$D$1004,"&lt;&gt;Income",'Records'!$B$5:$B$1004,"&gt;="&amp;J$7,'Records'!$B$5:$B$1004,"&lt;"&amp;EDATE(J$7,1)))</f>
        <v/>
      </c>
      <c r="K29" s="64">
        <f>IF($B29="","",SUMIFS('Records'!$H$5:$H$1004,'Records'!$E$5:$E$1004,$B29,'Records'!$D$5:$D$1004,"&lt;&gt;Income",'Records'!$B$5:$B$1004,"&gt;="&amp;K$7,'Records'!$B$5:$B$1004,"&lt;"&amp;EDATE(K$7,1)))</f>
        <v/>
      </c>
      <c r="L29" s="64">
        <f>IF($B29="","",SUMIFS('Records'!$H$5:$H$1004,'Records'!$E$5:$E$1004,$B29,'Records'!$D$5:$D$1004,"&lt;&gt;Income",'Records'!$B$5:$B$1004,"&gt;="&amp;L$7,'Records'!$B$5:$B$1004,"&lt;"&amp;EDATE(L$7,1)))</f>
        <v/>
      </c>
      <c r="M29" s="64">
        <f>IF($B29="","",SUMIFS('Records'!$H$5:$H$1004,'Records'!$E$5:$E$1004,$B29,'Records'!$D$5:$D$1004,"&lt;&gt;Income",'Records'!$B$5:$B$1004,"&gt;="&amp;M$7,'Records'!$B$5:$B$1004,"&lt;"&amp;EDATE(M$7,1)))</f>
        <v/>
      </c>
      <c r="N29" s="64">
        <f>IF($B29="","",SUMIFS('Records'!$H$5:$H$1004,'Records'!$E$5:$E$1004,$B29,'Records'!$D$5:$D$1004,"&lt;&gt;Income",'Records'!$B$5:$B$1004,"&gt;="&amp;N$7,'Records'!$B$5:$B$1004,"&lt;"&amp;EDATE(N$7,1)))</f>
        <v/>
      </c>
      <c r="O29" s="80">
        <f>IF($B29="","",SUM(C29:N29))</f>
        <v/>
      </c>
      <c r="AA29" s="66">
        <f>IF($B29="",0,IF(O29&gt;0,O29+22/10^7,0))</f>
        <v/>
      </c>
    </row>
    <row r="30" hidden="1">
      <c r="B30" s="63">
        <f>IF('Categories'!$B28="","",'Categories'!$B28)</f>
        <v/>
      </c>
      <c r="C30" s="64">
        <f>IF($B30="","",SUMIFS('Records'!$H$5:$H$1004,'Records'!$E$5:$E$1004,$B30,'Records'!$D$5:$D$1004,"&lt;&gt;Income",'Records'!$B$5:$B$1004,"&gt;="&amp;C$7,'Records'!$B$5:$B$1004,"&lt;"&amp;EDATE(C$7,1)))</f>
        <v/>
      </c>
      <c r="D30" s="64">
        <f>IF($B30="","",SUMIFS('Records'!$H$5:$H$1004,'Records'!$E$5:$E$1004,$B30,'Records'!$D$5:$D$1004,"&lt;&gt;Income",'Records'!$B$5:$B$1004,"&gt;="&amp;D$7,'Records'!$B$5:$B$1004,"&lt;"&amp;EDATE(D$7,1)))</f>
        <v/>
      </c>
      <c r="E30" s="64">
        <f>IF($B30="","",SUMIFS('Records'!$H$5:$H$1004,'Records'!$E$5:$E$1004,$B30,'Records'!$D$5:$D$1004,"&lt;&gt;Income",'Records'!$B$5:$B$1004,"&gt;="&amp;E$7,'Records'!$B$5:$B$1004,"&lt;"&amp;EDATE(E$7,1)))</f>
        <v/>
      </c>
      <c r="F30" s="64">
        <f>IF($B30="","",SUMIFS('Records'!$H$5:$H$1004,'Records'!$E$5:$E$1004,$B30,'Records'!$D$5:$D$1004,"&lt;&gt;Income",'Records'!$B$5:$B$1004,"&gt;="&amp;F$7,'Records'!$B$5:$B$1004,"&lt;"&amp;EDATE(F$7,1)))</f>
        <v/>
      </c>
      <c r="G30" s="64">
        <f>IF($B30="","",SUMIFS('Records'!$H$5:$H$1004,'Records'!$E$5:$E$1004,$B30,'Records'!$D$5:$D$1004,"&lt;&gt;Income",'Records'!$B$5:$B$1004,"&gt;="&amp;G$7,'Records'!$B$5:$B$1004,"&lt;"&amp;EDATE(G$7,1)))</f>
        <v/>
      </c>
      <c r="H30" s="64">
        <f>IF($B30="","",SUMIFS('Records'!$H$5:$H$1004,'Records'!$E$5:$E$1004,$B30,'Records'!$D$5:$D$1004,"&lt;&gt;Income",'Records'!$B$5:$B$1004,"&gt;="&amp;H$7,'Records'!$B$5:$B$1004,"&lt;"&amp;EDATE(H$7,1)))</f>
        <v/>
      </c>
      <c r="I30" s="64">
        <f>IF($B30="","",SUMIFS('Records'!$H$5:$H$1004,'Records'!$E$5:$E$1004,$B30,'Records'!$D$5:$D$1004,"&lt;&gt;Income",'Records'!$B$5:$B$1004,"&gt;="&amp;I$7,'Records'!$B$5:$B$1004,"&lt;"&amp;EDATE(I$7,1)))</f>
        <v/>
      </c>
      <c r="J30" s="64">
        <f>IF($B30="","",SUMIFS('Records'!$H$5:$H$1004,'Records'!$E$5:$E$1004,$B30,'Records'!$D$5:$D$1004,"&lt;&gt;Income",'Records'!$B$5:$B$1004,"&gt;="&amp;J$7,'Records'!$B$5:$B$1004,"&lt;"&amp;EDATE(J$7,1)))</f>
        <v/>
      </c>
      <c r="K30" s="64">
        <f>IF($B30="","",SUMIFS('Records'!$H$5:$H$1004,'Records'!$E$5:$E$1004,$B30,'Records'!$D$5:$D$1004,"&lt;&gt;Income",'Records'!$B$5:$B$1004,"&gt;="&amp;K$7,'Records'!$B$5:$B$1004,"&lt;"&amp;EDATE(K$7,1)))</f>
        <v/>
      </c>
      <c r="L30" s="64">
        <f>IF($B30="","",SUMIFS('Records'!$H$5:$H$1004,'Records'!$E$5:$E$1004,$B30,'Records'!$D$5:$D$1004,"&lt;&gt;Income",'Records'!$B$5:$B$1004,"&gt;="&amp;L$7,'Records'!$B$5:$B$1004,"&lt;"&amp;EDATE(L$7,1)))</f>
        <v/>
      </c>
      <c r="M30" s="64">
        <f>IF($B30="","",SUMIFS('Records'!$H$5:$H$1004,'Records'!$E$5:$E$1004,$B30,'Records'!$D$5:$D$1004,"&lt;&gt;Income",'Records'!$B$5:$B$1004,"&gt;="&amp;M$7,'Records'!$B$5:$B$1004,"&lt;"&amp;EDATE(M$7,1)))</f>
        <v/>
      </c>
      <c r="N30" s="64">
        <f>IF($B30="","",SUMIFS('Records'!$H$5:$H$1004,'Records'!$E$5:$E$1004,$B30,'Records'!$D$5:$D$1004,"&lt;&gt;Income",'Records'!$B$5:$B$1004,"&gt;="&amp;N$7,'Records'!$B$5:$B$1004,"&lt;"&amp;EDATE(N$7,1)))</f>
        <v/>
      </c>
      <c r="O30" s="80">
        <f>IF($B30="","",SUM(C30:N30))</f>
        <v/>
      </c>
      <c r="AA30" s="66">
        <f>IF($B30="",0,IF(O30&gt;0,O30+23/10^7,0))</f>
        <v/>
      </c>
    </row>
    <row r="31" hidden="1">
      <c r="B31" s="63">
        <f>IF('Categories'!$B29="","",'Categories'!$B29)</f>
        <v/>
      </c>
      <c r="C31" s="64">
        <f>IF($B31="","",SUMIFS('Records'!$H$5:$H$1004,'Records'!$E$5:$E$1004,$B31,'Records'!$D$5:$D$1004,"&lt;&gt;Income",'Records'!$B$5:$B$1004,"&gt;="&amp;C$7,'Records'!$B$5:$B$1004,"&lt;"&amp;EDATE(C$7,1)))</f>
        <v/>
      </c>
      <c r="D31" s="64">
        <f>IF($B31="","",SUMIFS('Records'!$H$5:$H$1004,'Records'!$E$5:$E$1004,$B31,'Records'!$D$5:$D$1004,"&lt;&gt;Income",'Records'!$B$5:$B$1004,"&gt;="&amp;D$7,'Records'!$B$5:$B$1004,"&lt;"&amp;EDATE(D$7,1)))</f>
        <v/>
      </c>
      <c r="E31" s="64">
        <f>IF($B31="","",SUMIFS('Records'!$H$5:$H$1004,'Records'!$E$5:$E$1004,$B31,'Records'!$D$5:$D$1004,"&lt;&gt;Income",'Records'!$B$5:$B$1004,"&gt;="&amp;E$7,'Records'!$B$5:$B$1004,"&lt;"&amp;EDATE(E$7,1)))</f>
        <v/>
      </c>
      <c r="F31" s="64">
        <f>IF($B31="","",SUMIFS('Records'!$H$5:$H$1004,'Records'!$E$5:$E$1004,$B31,'Records'!$D$5:$D$1004,"&lt;&gt;Income",'Records'!$B$5:$B$1004,"&gt;="&amp;F$7,'Records'!$B$5:$B$1004,"&lt;"&amp;EDATE(F$7,1)))</f>
        <v/>
      </c>
      <c r="G31" s="64">
        <f>IF($B31="","",SUMIFS('Records'!$H$5:$H$1004,'Records'!$E$5:$E$1004,$B31,'Records'!$D$5:$D$1004,"&lt;&gt;Income",'Records'!$B$5:$B$1004,"&gt;="&amp;G$7,'Records'!$B$5:$B$1004,"&lt;"&amp;EDATE(G$7,1)))</f>
        <v/>
      </c>
      <c r="H31" s="64">
        <f>IF($B31="","",SUMIFS('Records'!$H$5:$H$1004,'Records'!$E$5:$E$1004,$B31,'Records'!$D$5:$D$1004,"&lt;&gt;Income",'Records'!$B$5:$B$1004,"&gt;="&amp;H$7,'Records'!$B$5:$B$1004,"&lt;"&amp;EDATE(H$7,1)))</f>
        <v/>
      </c>
      <c r="I31" s="64">
        <f>IF($B31="","",SUMIFS('Records'!$H$5:$H$1004,'Records'!$E$5:$E$1004,$B31,'Records'!$D$5:$D$1004,"&lt;&gt;Income",'Records'!$B$5:$B$1004,"&gt;="&amp;I$7,'Records'!$B$5:$B$1004,"&lt;"&amp;EDATE(I$7,1)))</f>
        <v/>
      </c>
      <c r="J31" s="64">
        <f>IF($B31="","",SUMIFS('Records'!$H$5:$H$1004,'Records'!$E$5:$E$1004,$B31,'Records'!$D$5:$D$1004,"&lt;&gt;Income",'Records'!$B$5:$B$1004,"&gt;="&amp;J$7,'Records'!$B$5:$B$1004,"&lt;"&amp;EDATE(J$7,1)))</f>
        <v/>
      </c>
      <c r="K31" s="64">
        <f>IF($B31="","",SUMIFS('Records'!$H$5:$H$1004,'Records'!$E$5:$E$1004,$B31,'Records'!$D$5:$D$1004,"&lt;&gt;Income",'Records'!$B$5:$B$1004,"&gt;="&amp;K$7,'Records'!$B$5:$B$1004,"&lt;"&amp;EDATE(K$7,1)))</f>
        <v/>
      </c>
      <c r="L31" s="64">
        <f>IF($B31="","",SUMIFS('Records'!$H$5:$H$1004,'Records'!$E$5:$E$1004,$B31,'Records'!$D$5:$D$1004,"&lt;&gt;Income",'Records'!$B$5:$B$1004,"&gt;="&amp;L$7,'Records'!$B$5:$B$1004,"&lt;"&amp;EDATE(L$7,1)))</f>
        <v/>
      </c>
      <c r="M31" s="64">
        <f>IF($B31="","",SUMIFS('Records'!$H$5:$H$1004,'Records'!$E$5:$E$1004,$B31,'Records'!$D$5:$D$1004,"&lt;&gt;Income",'Records'!$B$5:$B$1004,"&gt;="&amp;M$7,'Records'!$B$5:$B$1004,"&lt;"&amp;EDATE(M$7,1)))</f>
        <v/>
      </c>
      <c r="N31" s="64">
        <f>IF($B31="","",SUMIFS('Records'!$H$5:$H$1004,'Records'!$E$5:$E$1004,$B31,'Records'!$D$5:$D$1004,"&lt;&gt;Income",'Records'!$B$5:$B$1004,"&gt;="&amp;N$7,'Records'!$B$5:$B$1004,"&lt;"&amp;EDATE(N$7,1)))</f>
        <v/>
      </c>
      <c r="O31" s="80">
        <f>IF($B31="","",SUM(C31:N31))</f>
        <v/>
      </c>
      <c r="AA31" s="66">
        <f>IF($B31="",0,IF(O31&gt;0,O31+24/10^7,0))</f>
        <v/>
      </c>
    </row>
    <row r="32" hidden="1">
      <c r="B32" s="63">
        <f>IF('Categories'!$B30="","",'Categories'!$B30)</f>
        <v/>
      </c>
      <c r="C32" s="64">
        <f>IF($B32="","",SUMIFS('Records'!$H$5:$H$1004,'Records'!$E$5:$E$1004,$B32,'Records'!$D$5:$D$1004,"&lt;&gt;Income",'Records'!$B$5:$B$1004,"&gt;="&amp;C$7,'Records'!$B$5:$B$1004,"&lt;"&amp;EDATE(C$7,1)))</f>
        <v/>
      </c>
      <c r="D32" s="64">
        <f>IF($B32="","",SUMIFS('Records'!$H$5:$H$1004,'Records'!$E$5:$E$1004,$B32,'Records'!$D$5:$D$1004,"&lt;&gt;Income",'Records'!$B$5:$B$1004,"&gt;="&amp;D$7,'Records'!$B$5:$B$1004,"&lt;"&amp;EDATE(D$7,1)))</f>
        <v/>
      </c>
      <c r="E32" s="64">
        <f>IF($B32="","",SUMIFS('Records'!$H$5:$H$1004,'Records'!$E$5:$E$1004,$B32,'Records'!$D$5:$D$1004,"&lt;&gt;Income",'Records'!$B$5:$B$1004,"&gt;="&amp;E$7,'Records'!$B$5:$B$1004,"&lt;"&amp;EDATE(E$7,1)))</f>
        <v/>
      </c>
      <c r="F32" s="64">
        <f>IF($B32="","",SUMIFS('Records'!$H$5:$H$1004,'Records'!$E$5:$E$1004,$B32,'Records'!$D$5:$D$1004,"&lt;&gt;Income",'Records'!$B$5:$B$1004,"&gt;="&amp;F$7,'Records'!$B$5:$B$1004,"&lt;"&amp;EDATE(F$7,1)))</f>
        <v/>
      </c>
      <c r="G32" s="64">
        <f>IF($B32="","",SUMIFS('Records'!$H$5:$H$1004,'Records'!$E$5:$E$1004,$B32,'Records'!$D$5:$D$1004,"&lt;&gt;Income",'Records'!$B$5:$B$1004,"&gt;="&amp;G$7,'Records'!$B$5:$B$1004,"&lt;"&amp;EDATE(G$7,1)))</f>
        <v/>
      </c>
      <c r="H32" s="64">
        <f>IF($B32="","",SUMIFS('Records'!$H$5:$H$1004,'Records'!$E$5:$E$1004,$B32,'Records'!$D$5:$D$1004,"&lt;&gt;Income",'Records'!$B$5:$B$1004,"&gt;="&amp;H$7,'Records'!$B$5:$B$1004,"&lt;"&amp;EDATE(H$7,1)))</f>
        <v/>
      </c>
      <c r="I32" s="64">
        <f>IF($B32="","",SUMIFS('Records'!$H$5:$H$1004,'Records'!$E$5:$E$1004,$B32,'Records'!$D$5:$D$1004,"&lt;&gt;Income",'Records'!$B$5:$B$1004,"&gt;="&amp;I$7,'Records'!$B$5:$B$1004,"&lt;"&amp;EDATE(I$7,1)))</f>
        <v/>
      </c>
      <c r="J32" s="64">
        <f>IF($B32="","",SUMIFS('Records'!$H$5:$H$1004,'Records'!$E$5:$E$1004,$B32,'Records'!$D$5:$D$1004,"&lt;&gt;Income",'Records'!$B$5:$B$1004,"&gt;="&amp;J$7,'Records'!$B$5:$B$1004,"&lt;"&amp;EDATE(J$7,1)))</f>
        <v/>
      </c>
      <c r="K32" s="64">
        <f>IF($B32="","",SUMIFS('Records'!$H$5:$H$1004,'Records'!$E$5:$E$1004,$B32,'Records'!$D$5:$D$1004,"&lt;&gt;Income",'Records'!$B$5:$B$1004,"&gt;="&amp;K$7,'Records'!$B$5:$B$1004,"&lt;"&amp;EDATE(K$7,1)))</f>
        <v/>
      </c>
      <c r="L32" s="64">
        <f>IF($B32="","",SUMIFS('Records'!$H$5:$H$1004,'Records'!$E$5:$E$1004,$B32,'Records'!$D$5:$D$1004,"&lt;&gt;Income",'Records'!$B$5:$B$1004,"&gt;="&amp;L$7,'Records'!$B$5:$B$1004,"&lt;"&amp;EDATE(L$7,1)))</f>
        <v/>
      </c>
      <c r="M32" s="64">
        <f>IF($B32="","",SUMIFS('Records'!$H$5:$H$1004,'Records'!$E$5:$E$1004,$B32,'Records'!$D$5:$D$1004,"&lt;&gt;Income",'Records'!$B$5:$B$1004,"&gt;="&amp;M$7,'Records'!$B$5:$B$1004,"&lt;"&amp;EDATE(M$7,1)))</f>
        <v/>
      </c>
      <c r="N32" s="64">
        <f>IF($B32="","",SUMIFS('Records'!$H$5:$H$1004,'Records'!$E$5:$E$1004,$B32,'Records'!$D$5:$D$1004,"&lt;&gt;Income",'Records'!$B$5:$B$1004,"&gt;="&amp;N$7,'Records'!$B$5:$B$1004,"&lt;"&amp;EDATE(N$7,1)))</f>
        <v/>
      </c>
      <c r="O32" s="80">
        <f>IF($B32="","",SUM(C32:N32))</f>
        <v/>
      </c>
      <c r="AA32" s="66">
        <f>IF($B32="",0,IF(O32&gt;0,O32+25/10^7,0))</f>
        <v/>
      </c>
    </row>
    <row r="33" hidden="1">
      <c r="B33" s="63">
        <f>IF('Categories'!$B31="","",'Categories'!$B31)</f>
        <v/>
      </c>
      <c r="C33" s="64">
        <f>IF($B33="","",SUMIFS('Records'!$H$5:$H$1004,'Records'!$E$5:$E$1004,$B33,'Records'!$D$5:$D$1004,"&lt;&gt;Income",'Records'!$B$5:$B$1004,"&gt;="&amp;C$7,'Records'!$B$5:$B$1004,"&lt;"&amp;EDATE(C$7,1)))</f>
        <v/>
      </c>
      <c r="D33" s="64">
        <f>IF($B33="","",SUMIFS('Records'!$H$5:$H$1004,'Records'!$E$5:$E$1004,$B33,'Records'!$D$5:$D$1004,"&lt;&gt;Income",'Records'!$B$5:$B$1004,"&gt;="&amp;D$7,'Records'!$B$5:$B$1004,"&lt;"&amp;EDATE(D$7,1)))</f>
        <v/>
      </c>
      <c r="E33" s="64">
        <f>IF($B33="","",SUMIFS('Records'!$H$5:$H$1004,'Records'!$E$5:$E$1004,$B33,'Records'!$D$5:$D$1004,"&lt;&gt;Income",'Records'!$B$5:$B$1004,"&gt;="&amp;E$7,'Records'!$B$5:$B$1004,"&lt;"&amp;EDATE(E$7,1)))</f>
        <v/>
      </c>
      <c r="F33" s="64">
        <f>IF($B33="","",SUMIFS('Records'!$H$5:$H$1004,'Records'!$E$5:$E$1004,$B33,'Records'!$D$5:$D$1004,"&lt;&gt;Income",'Records'!$B$5:$B$1004,"&gt;="&amp;F$7,'Records'!$B$5:$B$1004,"&lt;"&amp;EDATE(F$7,1)))</f>
        <v/>
      </c>
      <c r="G33" s="64">
        <f>IF($B33="","",SUMIFS('Records'!$H$5:$H$1004,'Records'!$E$5:$E$1004,$B33,'Records'!$D$5:$D$1004,"&lt;&gt;Income",'Records'!$B$5:$B$1004,"&gt;="&amp;G$7,'Records'!$B$5:$B$1004,"&lt;"&amp;EDATE(G$7,1)))</f>
        <v/>
      </c>
      <c r="H33" s="64">
        <f>IF($B33="","",SUMIFS('Records'!$H$5:$H$1004,'Records'!$E$5:$E$1004,$B33,'Records'!$D$5:$D$1004,"&lt;&gt;Income",'Records'!$B$5:$B$1004,"&gt;="&amp;H$7,'Records'!$B$5:$B$1004,"&lt;"&amp;EDATE(H$7,1)))</f>
        <v/>
      </c>
      <c r="I33" s="64">
        <f>IF($B33="","",SUMIFS('Records'!$H$5:$H$1004,'Records'!$E$5:$E$1004,$B33,'Records'!$D$5:$D$1004,"&lt;&gt;Income",'Records'!$B$5:$B$1004,"&gt;="&amp;I$7,'Records'!$B$5:$B$1004,"&lt;"&amp;EDATE(I$7,1)))</f>
        <v/>
      </c>
      <c r="J33" s="64">
        <f>IF($B33="","",SUMIFS('Records'!$H$5:$H$1004,'Records'!$E$5:$E$1004,$B33,'Records'!$D$5:$D$1004,"&lt;&gt;Income",'Records'!$B$5:$B$1004,"&gt;="&amp;J$7,'Records'!$B$5:$B$1004,"&lt;"&amp;EDATE(J$7,1)))</f>
        <v/>
      </c>
      <c r="K33" s="64">
        <f>IF($B33="","",SUMIFS('Records'!$H$5:$H$1004,'Records'!$E$5:$E$1004,$B33,'Records'!$D$5:$D$1004,"&lt;&gt;Income",'Records'!$B$5:$B$1004,"&gt;="&amp;K$7,'Records'!$B$5:$B$1004,"&lt;"&amp;EDATE(K$7,1)))</f>
        <v/>
      </c>
      <c r="L33" s="64">
        <f>IF($B33="","",SUMIFS('Records'!$H$5:$H$1004,'Records'!$E$5:$E$1004,$B33,'Records'!$D$5:$D$1004,"&lt;&gt;Income",'Records'!$B$5:$B$1004,"&gt;="&amp;L$7,'Records'!$B$5:$B$1004,"&lt;"&amp;EDATE(L$7,1)))</f>
        <v/>
      </c>
      <c r="M33" s="64">
        <f>IF($B33="","",SUMIFS('Records'!$H$5:$H$1004,'Records'!$E$5:$E$1004,$B33,'Records'!$D$5:$D$1004,"&lt;&gt;Income",'Records'!$B$5:$B$1004,"&gt;="&amp;M$7,'Records'!$B$5:$B$1004,"&lt;"&amp;EDATE(M$7,1)))</f>
        <v/>
      </c>
      <c r="N33" s="64">
        <f>IF($B33="","",SUMIFS('Records'!$H$5:$H$1004,'Records'!$E$5:$E$1004,$B33,'Records'!$D$5:$D$1004,"&lt;&gt;Income",'Records'!$B$5:$B$1004,"&gt;="&amp;N$7,'Records'!$B$5:$B$1004,"&lt;"&amp;EDATE(N$7,1)))</f>
        <v/>
      </c>
      <c r="O33" s="80">
        <f>IF($B33="","",SUM(C33:N33))</f>
        <v/>
      </c>
      <c r="AA33" s="66">
        <f>IF($B33="",0,IF(O33&gt;0,O33+26/10^7,0))</f>
        <v/>
      </c>
    </row>
    <row r="34" hidden="1">
      <c r="B34" s="63">
        <f>IF('Categories'!$B32="","",'Categories'!$B32)</f>
        <v/>
      </c>
      <c r="C34" s="64">
        <f>IF($B34="","",SUMIFS('Records'!$H$5:$H$1004,'Records'!$E$5:$E$1004,$B34,'Records'!$D$5:$D$1004,"&lt;&gt;Income",'Records'!$B$5:$B$1004,"&gt;="&amp;C$7,'Records'!$B$5:$B$1004,"&lt;"&amp;EDATE(C$7,1)))</f>
        <v/>
      </c>
      <c r="D34" s="64">
        <f>IF($B34="","",SUMIFS('Records'!$H$5:$H$1004,'Records'!$E$5:$E$1004,$B34,'Records'!$D$5:$D$1004,"&lt;&gt;Income",'Records'!$B$5:$B$1004,"&gt;="&amp;D$7,'Records'!$B$5:$B$1004,"&lt;"&amp;EDATE(D$7,1)))</f>
        <v/>
      </c>
      <c r="E34" s="64">
        <f>IF($B34="","",SUMIFS('Records'!$H$5:$H$1004,'Records'!$E$5:$E$1004,$B34,'Records'!$D$5:$D$1004,"&lt;&gt;Income",'Records'!$B$5:$B$1004,"&gt;="&amp;E$7,'Records'!$B$5:$B$1004,"&lt;"&amp;EDATE(E$7,1)))</f>
        <v/>
      </c>
      <c r="F34" s="64">
        <f>IF($B34="","",SUMIFS('Records'!$H$5:$H$1004,'Records'!$E$5:$E$1004,$B34,'Records'!$D$5:$D$1004,"&lt;&gt;Income",'Records'!$B$5:$B$1004,"&gt;="&amp;F$7,'Records'!$B$5:$B$1004,"&lt;"&amp;EDATE(F$7,1)))</f>
        <v/>
      </c>
      <c r="G34" s="64">
        <f>IF($B34="","",SUMIFS('Records'!$H$5:$H$1004,'Records'!$E$5:$E$1004,$B34,'Records'!$D$5:$D$1004,"&lt;&gt;Income",'Records'!$B$5:$B$1004,"&gt;="&amp;G$7,'Records'!$B$5:$B$1004,"&lt;"&amp;EDATE(G$7,1)))</f>
        <v/>
      </c>
      <c r="H34" s="64">
        <f>IF($B34="","",SUMIFS('Records'!$H$5:$H$1004,'Records'!$E$5:$E$1004,$B34,'Records'!$D$5:$D$1004,"&lt;&gt;Income",'Records'!$B$5:$B$1004,"&gt;="&amp;H$7,'Records'!$B$5:$B$1004,"&lt;"&amp;EDATE(H$7,1)))</f>
        <v/>
      </c>
      <c r="I34" s="64">
        <f>IF($B34="","",SUMIFS('Records'!$H$5:$H$1004,'Records'!$E$5:$E$1004,$B34,'Records'!$D$5:$D$1004,"&lt;&gt;Income",'Records'!$B$5:$B$1004,"&gt;="&amp;I$7,'Records'!$B$5:$B$1004,"&lt;"&amp;EDATE(I$7,1)))</f>
        <v/>
      </c>
      <c r="J34" s="64">
        <f>IF($B34="","",SUMIFS('Records'!$H$5:$H$1004,'Records'!$E$5:$E$1004,$B34,'Records'!$D$5:$D$1004,"&lt;&gt;Income",'Records'!$B$5:$B$1004,"&gt;="&amp;J$7,'Records'!$B$5:$B$1004,"&lt;"&amp;EDATE(J$7,1)))</f>
        <v/>
      </c>
      <c r="K34" s="64">
        <f>IF($B34="","",SUMIFS('Records'!$H$5:$H$1004,'Records'!$E$5:$E$1004,$B34,'Records'!$D$5:$D$1004,"&lt;&gt;Income",'Records'!$B$5:$B$1004,"&gt;="&amp;K$7,'Records'!$B$5:$B$1004,"&lt;"&amp;EDATE(K$7,1)))</f>
        <v/>
      </c>
      <c r="L34" s="64">
        <f>IF($B34="","",SUMIFS('Records'!$H$5:$H$1004,'Records'!$E$5:$E$1004,$B34,'Records'!$D$5:$D$1004,"&lt;&gt;Income",'Records'!$B$5:$B$1004,"&gt;="&amp;L$7,'Records'!$B$5:$B$1004,"&lt;"&amp;EDATE(L$7,1)))</f>
        <v/>
      </c>
      <c r="M34" s="64">
        <f>IF($B34="","",SUMIFS('Records'!$H$5:$H$1004,'Records'!$E$5:$E$1004,$B34,'Records'!$D$5:$D$1004,"&lt;&gt;Income",'Records'!$B$5:$B$1004,"&gt;="&amp;M$7,'Records'!$B$5:$B$1004,"&lt;"&amp;EDATE(M$7,1)))</f>
        <v/>
      </c>
      <c r="N34" s="64">
        <f>IF($B34="","",SUMIFS('Records'!$H$5:$H$1004,'Records'!$E$5:$E$1004,$B34,'Records'!$D$5:$D$1004,"&lt;&gt;Income",'Records'!$B$5:$B$1004,"&gt;="&amp;N$7,'Records'!$B$5:$B$1004,"&lt;"&amp;EDATE(N$7,1)))</f>
        <v/>
      </c>
      <c r="O34" s="80">
        <f>IF($B34="","",SUM(C34:N34))</f>
        <v/>
      </c>
      <c r="AA34" s="66">
        <f>IF($B34="",0,IF(O34&gt;0,O34+27/10^7,0))</f>
        <v/>
      </c>
    </row>
    <row r="35" hidden="1">
      <c r="B35" s="63">
        <f>IF('Categories'!$B33="","",'Categories'!$B33)</f>
        <v/>
      </c>
      <c r="C35" s="64">
        <f>IF($B35="","",SUMIFS('Records'!$H$5:$H$1004,'Records'!$E$5:$E$1004,$B35,'Records'!$D$5:$D$1004,"&lt;&gt;Income",'Records'!$B$5:$B$1004,"&gt;="&amp;C$7,'Records'!$B$5:$B$1004,"&lt;"&amp;EDATE(C$7,1)))</f>
        <v/>
      </c>
      <c r="D35" s="64">
        <f>IF($B35="","",SUMIFS('Records'!$H$5:$H$1004,'Records'!$E$5:$E$1004,$B35,'Records'!$D$5:$D$1004,"&lt;&gt;Income",'Records'!$B$5:$B$1004,"&gt;="&amp;D$7,'Records'!$B$5:$B$1004,"&lt;"&amp;EDATE(D$7,1)))</f>
        <v/>
      </c>
      <c r="E35" s="64">
        <f>IF($B35="","",SUMIFS('Records'!$H$5:$H$1004,'Records'!$E$5:$E$1004,$B35,'Records'!$D$5:$D$1004,"&lt;&gt;Income",'Records'!$B$5:$B$1004,"&gt;="&amp;E$7,'Records'!$B$5:$B$1004,"&lt;"&amp;EDATE(E$7,1)))</f>
        <v/>
      </c>
      <c r="F35" s="64">
        <f>IF($B35="","",SUMIFS('Records'!$H$5:$H$1004,'Records'!$E$5:$E$1004,$B35,'Records'!$D$5:$D$1004,"&lt;&gt;Income",'Records'!$B$5:$B$1004,"&gt;="&amp;F$7,'Records'!$B$5:$B$1004,"&lt;"&amp;EDATE(F$7,1)))</f>
        <v/>
      </c>
      <c r="G35" s="64">
        <f>IF($B35="","",SUMIFS('Records'!$H$5:$H$1004,'Records'!$E$5:$E$1004,$B35,'Records'!$D$5:$D$1004,"&lt;&gt;Income",'Records'!$B$5:$B$1004,"&gt;="&amp;G$7,'Records'!$B$5:$B$1004,"&lt;"&amp;EDATE(G$7,1)))</f>
        <v/>
      </c>
      <c r="H35" s="64">
        <f>IF($B35="","",SUMIFS('Records'!$H$5:$H$1004,'Records'!$E$5:$E$1004,$B35,'Records'!$D$5:$D$1004,"&lt;&gt;Income",'Records'!$B$5:$B$1004,"&gt;="&amp;H$7,'Records'!$B$5:$B$1004,"&lt;"&amp;EDATE(H$7,1)))</f>
        <v/>
      </c>
      <c r="I35" s="64">
        <f>IF($B35="","",SUMIFS('Records'!$H$5:$H$1004,'Records'!$E$5:$E$1004,$B35,'Records'!$D$5:$D$1004,"&lt;&gt;Income",'Records'!$B$5:$B$1004,"&gt;="&amp;I$7,'Records'!$B$5:$B$1004,"&lt;"&amp;EDATE(I$7,1)))</f>
        <v/>
      </c>
      <c r="J35" s="64">
        <f>IF($B35="","",SUMIFS('Records'!$H$5:$H$1004,'Records'!$E$5:$E$1004,$B35,'Records'!$D$5:$D$1004,"&lt;&gt;Income",'Records'!$B$5:$B$1004,"&gt;="&amp;J$7,'Records'!$B$5:$B$1004,"&lt;"&amp;EDATE(J$7,1)))</f>
        <v/>
      </c>
      <c r="K35" s="64">
        <f>IF($B35="","",SUMIFS('Records'!$H$5:$H$1004,'Records'!$E$5:$E$1004,$B35,'Records'!$D$5:$D$1004,"&lt;&gt;Income",'Records'!$B$5:$B$1004,"&gt;="&amp;K$7,'Records'!$B$5:$B$1004,"&lt;"&amp;EDATE(K$7,1)))</f>
        <v/>
      </c>
      <c r="L35" s="64">
        <f>IF($B35="","",SUMIFS('Records'!$H$5:$H$1004,'Records'!$E$5:$E$1004,$B35,'Records'!$D$5:$D$1004,"&lt;&gt;Income",'Records'!$B$5:$B$1004,"&gt;="&amp;L$7,'Records'!$B$5:$B$1004,"&lt;"&amp;EDATE(L$7,1)))</f>
        <v/>
      </c>
      <c r="M35" s="64">
        <f>IF($B35="","",SUMIFS('Records'!$H$5:$H$1004,'Records'!$E$5:$E$1004,$B35,'Records'!$D$5:$D$1004,"&lt;&gt;Income",'Records'!$B$5:$B$1004,"&gt;="&amp;M$7,'Records'!$B$5:$B$1004,"&lt;"&amp;EDATE(M$7,1)))</f>
        <v/>
      </c>
      <c r="N35" s="64">
        <f>IF($B35="","",SUMIFS('Records'!$H$5:$H$1004,'Records'!$E$5:$E$1004,$B35,'Records'!$D$5:$D$1004,"&lt;&gt;Income",'Records'!$B$5:$B$1004,"&gt;="&amp;N$7,'Records'!$B$5:$B$1004,"&lt;"&amp;EDATE(N$7,1)))</f>
        <v/>
      </c>
      <c r="O35" s="80">
        <f>IF($B35="","",SUM(C35:N35))</f>
        <v/>
      </c>
      <c r="AA35" s="66">
        <f>IF($B35="",0,IF(O35&gt;0,O35+28/10^7,0))</f>
        <v/>
      </c>
    </row>
    <row r="36" hidden="1">
      <c r="B36" s="63">
        <f>IF('Categories'!$B34="","",'Categories'!$B34)</f>
        <v/>
      </c>
      <c r="C36" s="64">
        <f>IF($B36="","",SUMIFS('Records'!$H$5:$H$1004,'Records'!$E$5:$E$1004,$B36,'Records'!$D$5:$D$1004,"&lt;&gt;Income",'Records'!$B$5:$B$1004,"&gt;="&amp;C$7,'Records'!$B$5:$B$1004,"&lt;"&amp;EDATE(C$7,1)))</f>
        <v/>
      </c>
      <c r="D36" s="64">
        <f>IF($B36="","",SUMIFS('Records'!$H$5:$H$1004,'Records'!$E$5:$E$1004,$B36,'Records'!$D$5:$D$1004,"&lt;&gt;Income",'Records'!$B$5:$B$1004,"&gt;="&amp;D$7,'Records'!$B$5:$B$1004,"&lt;"&amp;EDATE(D$7,1)))</f>
        <v/>
      </c>
      <c r="E36" s="64">
        <f>IF($B36="","",SUMIFS('Records'!$H$5:$H$1004,'Records'!$E$5:$E$1004,$B36,'Records'!$D$5:$D$1004,"&lt;&gt;Income",'Records'!$B$5:$B$1004,"&gt;="&amp;E$7,'Records'!$B$5:$B$1004,"&lt;"&amp;EDATE(E$7,1)))</f>
        <v/>
      </c>
      <c r="F36" s="64">
        <f>IF($B36="","",SUMIFS('Records'!$H$5:$H$1004,'Records'!$E$5:$E$1004,$B36,'Records'!$D$5:$D$1004,"&lt;&gt;Income",'Records'!$B$5:$B$1004,"&gt;="&amp;F$7,'Records'!$B$5:$B$1004,"&lt;"&amp;EDATE(F$7,1)))</f>
        <v/>
      </c>
      <c r="G36" s="64">
        <f>IF($B36="","",SUMIFS('Records'!$H$5:$H$1004,'Records'!$E$5:$E$1004,$B36,'Records'!$D$5:$D$1004,"&lt;&gt;Income",'Records'!$B$5:$B$1004,"&gt;="&amp;G$7,'Records'!$B$5:$B$1004,"&lt;"&amp;EDATE(G$7,1)))</f>
        <v/>
      </c>
      <c r="H36" s="64">
        <f>IF($B36="","",SUMIFS('Records'!$H$5:$H$1004,'Records'!$E$5:$E$1004,$B36,'Records'!$D$5:$D$1004,"&lt;&gt;Income",'Records'!$B$5:$B$1004,"&gt;="&amp;H$7,'Records'!$B$5:$B$1004,"&lt;"&amp;EDATE(H$7,1)))</f>
        <v/>
      </c>
      <c r="I36" s="64">
        <f>IF($B36="","",SUMIFS('Records'!$H$5:$H$1004,'Records'!$E$5:$E$1004,$B36,'Records'!$D$5:$D$1004,"&lt;&gt;Income",'Records'!$B$5:$B$1004,"&gt;="&amp;I$7,'Records'!$B$5:$B$1004,"&lt;"&amp;EDATE(I$7,1)))</f>
        <v/>
      </c>
      <c r="J36" s="64">
        <f>IF($B36="","",SUMIFS('Records'!$H$5:$H$1004,'Records'!$E$5:$E$1004,$B36,'Records'!$D$5:$D$1004,"&lt;&gt;Income",'Records'!$B$5:$B$1004,"&gt;="&amp;J$7,'Records'!$B$5:$B$1004,"&lt;"&amp;EDATE(J$7,1)))</f>
        <v/>
      </c>
      <c r="K36" s="64">
        <f>IF($B36="","",SUMIFS('Records'!$H$5:$H$1004,'Records'!$E$5:$E$1004,$B36,'Records'!$D$5:$D$1004,"&lt;&gt;Income",'Records'!$B$5:$B$1004,"&gt;="&amp;K$7,'Records'!$B$5:$B$1004,"&lt;"&amp;EDATE(K$7,1)))</f>
        <v/>
      </c>
      <c r="L36" s="64">
        <f>IF($B36="","",SUMIFS('Records'!$H$5:$H$1004,'Records'!$E$5:$E$1004,$B36,'Records'!$D$5:$D$1004,"&lt;&gt;Income",'Records'!$B$5:$B$1004,"&gt;="&amp;L$7,'Records'!$B$5:$B$1004,"&lt;"&amp;EDATE(L$7,1)))</f>
        <v/>
      </c>
      <c r="M36" s="64">
        <f>IF($B36="","",SUMIFS('Records'!$H$5:$H$1004,'Records'!$E$5:$E$1004,$B36,'Records'!$D$5:$D$1004,"&lt;&gt;Income",'Records'!$B$5:$B$1004,"&gt;="&amp;M$7,'Records'!$B$5:$B$1004,"&lt;"&amp;EDATE(M$7,1)))</f>
        <v/>
      </c>
      <c r="N36" s="64">
        <f>IF($B36="","",SUMIFS('Records'!$H$5:$H$1004,'Records'!$E$5:$E$1004,$B36,'Records'!$D$5:$D$1004,"&lt;&gt;Income",'Records'!$B$5:$B$1004,"&gt;="&amp;N$7,'Records'!$B$5:$B$1004,"&lt;"&amp;EDATE(N$7,1)))</f>
        <v/>
      </c>
      <c r="O36" s="80">
        <f>IF($B36="","",SUM(C36:N36))</f>
        <v/>
      </c>
      <c r="AA36" s="66">
        <f>IF($B36="",0,IF(O36&gt;0,O36+29/10^7,0))</f>
        <v/>
      </c>
    </row>
    <row r="37" hidden="1">
      <c r="B37" s="63">
        <f>IF('Categories'!$B35="","",'Categories'!$B35)</f>
        <v/>
      </c>
      <c r="C37" s="64">
        <f>IF($B37="","",SUMIFS('Records'!$H$5:$H$1004,'Records'!$E$5:$E$1004,$B37,'Records'!$D$5:$D$1004,"&lt;&gt;Income",'Records'!$B$5:$B$1004,"&gt;="&amp;C$7,'Records'!$B$5:$B$1004,"&lt;"&amp;EDATE(C$7,1)))</f>
        <v/>
      </c>
      <c r="D37" s="64">
        <f>IF($B37="","",SUMIFS('Records'!$H$5:$H$1004,'Records'!$E$5:$E$1004,$B37,'Records'!$D$5:$D$1004,"&lt;&gt;Income",'Records'!$B$5:$B$1004,"&gt;="&amp;D$7,'Records'!$B$5:$B$1004,"&lt;"&amp;EDATE(D$7,1)))</f>
        <v/>
      </c>
      <c r="E37" s="64">
        <f>IF($B37="","",SUMIFS('Records'!$H$5:$H$1004,'Records'!$E$5:$E$1004,$B37,'Records'!$D$5:$D$1004,"&lt;&gt;Income",'Records'!$B$5:$B$1004,"&gt;="&amp;E$7,'Records'!$B$5:$B$1004,"&lt;"&amp;EDATE(E$7,1)))</f>
        <v/>
      </c>
      <c r="F37" s="64">
        <f>IF($B37="","",SUMIFS('Records'!$H$5:$H$1004,'Records'!$E$5:$E$1004,$B37,'Records'!$D$5:$D$1004,"&lt;&gt;Income",'Records'!$B$5:$B$1004,"&gt;="&amp;F$7,'Records'!$B$5:$B$1004,"&lt;"&amp;EDATE(F$7,1)))</f>
        <v/>
      </c>
      <c r="G37" s="64">
        <f>IF($B37="","",SUMIFS('Records'!$H$5:$H$1004,'Records'!$E$5:$E$1004,$B37,'Records'!$D$5:$D$1004,"&lt;&gt;Income",'Records'!$B$5:$B$1004,"&gt;="&amp;G$7,'Records'!$B$5:$B$1004,"&lt;"&amp;EDATE(G$7,1)))</f>
        <v/>
      </c>
      <c r="H37" s="64">
        <f>IF($B37="","",SUMIFS('Records'!$H$5:$H$1004,'Records'!$E$5:$E$1004,$B37,'Records'!$D$5:$D$1004,"&lt;&gt;Income",'Records'!$B$5:$B$1004,"&gt;="&amp;H$7,'Records'!$B$5:$B$1004,"&lt;"&amp;EDATE(H$7,1)))</f>
        <v/>
      </c>
      <c r="I37" s="64">
        <f>IF($B37="","",SUMIFS('Records'!$H$5:$H$1004,'Records'!$E$5:$E$1004,$B37,'Records'!$D$5:$D$1004,"&lt;&gt;Income",'Records'!$B$5:$B$1004,"&gt;="&amp;I$7,'Records'!$B$5:$B$1004,"&lt;"&amp;EDATE(I$7,1)))</f>
        <v/>
      </c>
      <c r="J37" s="64">
        <f>IF($B37="","",SUMIFS('Records'!$H$5:$H$1004,'Records'!$E$5:$E$1004,$B37,'Records'!$D$5:$D$1004,"&lt;&gt;Income",'Records'!$B$5:$B$1004,"&gt;="&amp;J$7,'Records'!$B$5:$B$1004,"&lt;"&amp;EDATE(J$7,1)))</f>
        <v/>
      </c>
      <c r="K37" s="64">
        <f>IF($B37="","",SUMIFS('Records'!$H$5:$H$1004,'Records'!$E$5:$E$1004,$B37,'Records'!$D$5:$D$1004,"&lt;&gt;Income",'Records'!$B$5:$B$1004,"&gt;="&amp;K$7,'Records'!$B$5:$B$1004,"&lt;"&amp;EDATE(K$7,1)))</f>
        <v/>
      </c>
      <c r="L37" s="64">
        <f>IF($B37="","",SUMIFS('Records'!$H$5:$H$1004,'Records'!$E$5:$E$1004,$B37,'Records'!$D$5:$D$1004,"&lt;&gt;Income",'Records'!$B$5:$B$1004,"&gt;="&amp;L$7,'Records'!$B$5:$B$1004,"&lt;"&amp;EDATE(L$7,1)))</f>
        <v/>
      </c>
      <c r="M37" s="64">
        <f>IF($B37="","",SUMIFS('Records'!$H$5:$H$1004,'Records'!$E$5:$E$1004,$B37,'Records'!$D$5:$D$1004,"&lt;&gt;Income",'Records'!$B$5:$B$1004,"&gt;="&amp;M$7,'Records'!$B$5:$B$1004,"&lt;"&amp;EDATE(M$7,1)))</f>
        <v/>
      </c>
      <c r="N37" s="64">
        <f>IF($B37="","",SUMIFS('Records'!$H$5:$H$1004,'Records'!$E$5:$E$1004,$B37,'Records'!$D$5:$D$1004,"&lt;&gt;Income",'Records'!$B$5:$B$1004,"&gt;="&amp;N$7,'Records'!$B$5:$B$1004,"&lt;"&amp;EDATE(N$7,1)))</f>
        <v/>
      </c>
      <c r="O37" s="80">
        <f>IF($B37="","",SUM(C37:N37))</f>
        <v/>
      </c>
      <c r="AA37" s="66">
        <f>IF($B37="",0,IF(O37&gt;0,O37+30/10^7,0))</f>
        <v/>
      </c>
    </row>
    <row r="38" hidden="1">
      <c r="B38" s="63">
        <f>IF('Categories'!$B36="","",'Categories'!$B36)</f>
        <v/>
      </c>
      <c r="C38" s="64">
        <f>IF($B38="","",SUMIFS('Records'!$H$5:$H$1004,'Records'!$E$5:$E$1004,$B38,'Records'!$D$5:$D$1004,"&lt;&gt;Income",'Records'!$B$5:$B$1004,"&gt;="&amp;C$7,'Records'!$B$5:$B$1004,"&lt;"&amp;EDATE(C$7,1)))</f>
        <v/>
      </c>
      <c r="D38" s="64">
        <f>IF($B38="","",SUMIFS('Records'!$H$5:$H$1004,'Records'!$E$5:$E$1004,$B38,'Records'!$D$5:$D$1004,"&lt;&gt;Income",'Records'!$B$5:$B$1004,"&gt;="&amp;D$7,'Records'!$B$5:$B$1004,"&lt;"&amp;EDATE(D$7,1)))</f>
        <v/>
      </c>
      <c r="E38" s="64">
        <f>IF($B38="","",SUMIFS('Records'!$H$5:$H$1004,'Records'!$E$5:$E$1004,$B38,'Records'!$D$5:$D$1004,"&lt;&gt;Income",'Records'!$B$5:$B$1004,"&gt;="&amp;E$7,'Records'!$B$5:$B$1004,"&lt;"&amp;EDATE(E$7,1)))</f>
        <v/>
      </c>
      <c r="F38" s="64">
        <f>IF($B38="","",SUMIFS('Records'!$H$5:$H$1004,'Records'!$E$5:$E$1004,$B38,'Records'!$D$5:$D$1004,"&lt;&gt;Income",'Records'!$B$5:$B$1004,"&gt;="&amp;F$7,'Records'!$B$5:$B$1004,"&lt;"&amp;EDATE(F$7,1)))</f>
        <v/>
      </c>
      <c r="G38" s="64">
        <f>IF($B38="","",SUMIFS('Records'!$H$5:$H$1004,'Records'!$E$5:$E$1004,$B38,'Records'!$D$5:$D$1004,"&lt;&gt;Income",'Records'!$B$5:$B$1004,"&gt;="&amp;G$7,'Records'!$B$5:$B$1004,"&lt;"&amp;EDATE(G$7,1)))</f>
        <v/>
      </c>
      <c r="H38" s="64">
        <f>IF($B38="","",SUMIFS('Records'!$H$5:$H$1004,'Records'!$E$5:$E$1004,$B38,'Records'!$D$5:$D$1004,"&lt;&gt;Income",'Records'!$B$5:$B$1004,"&gt;="&amp;H$7,'Records'!$B$5:$B$1004,"&lt;"&amp;EDATE(H$7,1)))</f>
        <v/>
      </c>
      <c r="I38" s="64">
        <f>IF($B38="","",SUMIFS('Records'!$H$5:$H$1004,'Records'!$E$5:$E$1004,$B38,'Records'!$D$5:$D$1004,"&lt;&gt;Income",'Records'!$B$5:$B$1004,"&gt;="&amp;I$7,'Records'!$B$5:$B$1004,"&lt;"&amp;EDATE(I$7,1)))</f>
        <v/>
      </c>
      <c r="J38" s="64">
        <f>IF($B38="","",SUMIFS('Records'!$H$5:$H$1004,'Records'!$E$5:$E$1004,$B38,'Records'!$D$5:$D$1004,"&lt;&gt;Income",'Records'!$B$5:$B$1004,"&gt;="&amp;J$7,'Records'!$B$5:$B$1004,"&lt;"&amp;EDATE(J$7,1)))</f>
        <v/>
      </c>
      <c r="K38" s="64">
        <f>IF($B38="","",SUMIFS('Records'!$H$5:$H$1004,'Records'!$E$5:$E$1004,$B38,'Records'!$D$5:$D$1004,"&lt;&gt;Income",'Records'!$B$5:$B$1004,"&gt;="&amp;K$7,'Records'!$B$5:$B$1004,"&lt;"&amp;EDATE(K$7,1)))</f>
        <v/>
      </c>
      <c r="L38" s="64">
        <f>IF($B38="","",SUMIFS('Records'!$H$5:$H$1004,'Records'!$E$5:$E$1004,$B38,'Records'!$D$5:$D$1004,"&lt;&gt;Income",'Records'!$B$5:$B$1004,"&gt;="&amp;L$7,'Records'!$B$5:$B$1004,"&lt;"&amp;EDATE(L$7,1)))</f>
        <v/>
      </c>
      <c r="M38" s="64">
        <f>IF($B38="","",SUMIFS('Records'!$H$5:$H$1004,'Records'!$E$5:$E$1004,$B38,'Records'!$D$5:$D$1004,"&lt;&gt;Income",'Records'!$B$5:$B$1004,"&gt;="&amp;M$7,'Records'!$B$5:$B$1004,"&lt;"&amp;EDATE(M$7,1)))</f>
        <v/>
      </c>
      <c r="N38" s="64">
        <f>IF($B38="","",SUMIFS('Records'!$H$5:$H$1004,'Records'!$E$5:$E$1004,$B38,'Records'!$D$5:$D$1004,"&lt;&gt;Income",'Records'!$B$5:$B$1004,"&gt;="&amp;N$7,'Records'!$B$5:$B$1004,"&lt;"&amp;EDATE(N$7,1)))</f>
        <v/>
      </c>
      <c r="O38" s="80">
        <f>IF($B38="","",SUM(C38:N38))</f>
        <v/>
      </c>
      <c r="AA38" s="66">
        <f>IF($B38="",0,IF(O38&gt;0,O38+31/10^7,0))</f>
        <v/>
      </c>
    </row>
    <row r="39" hidden="1">
      <c r="B39" s="63">
        <f>IF('Categories'!$B37="","",'Categories'!$B37)</f>
        <v/>
      </c>
      <c r="C39" s="64">
        <f>IF($B39="","",SUMIFS('Records'!$H$5:$H$1004,'Records'!$E$5:$E$1004,$B39,'Records'!$D$5:$D$1004,"&lt;&gt;Income",'Records'!$B$5:$B$1004,"&gt;="&amp;C$7,'Records'!$B$5:$B$1004,"&lt;"&amp;EDATE(C$7,1)))</f>
        <v/>
      </c>
      <c r="D39" s="64">
        <f>IF($B39="","",SUMIFS('Records'!$H$5:$H$1004,'Records'!$E$5:$E$1004,$B39,'Records'!$D$5:$D$1004,"&lt;&gt;Income",'Records'!$B$5:$B$1004,"&gt;="&amp;D$7,'Records'!$B$5:$B$1004,"&lt;"&amp;EDATE(D$7,1)))</f>
        <v/>
      </c>
      <c r="E39" s="64">
        <f>IF($B39="","",SUMIFS('Records'!$H$5:$H$1004,'Records'!$E$5:$E$1004,$B39,'Records'!$D$5:$D$1004,"&lt;&gt;Income",'Records'!$B$5:$B$1004,"&gt;="&amp;E$7,'Records'!$B$5:$B$1004,"&lt;"&amp;EDATE(E$7,1)))</f>
        <v/>
      </c>
      <c r="F39" s="64">
        <f>IF($B39="","",SUMIFS('Records'!$H$5:$H$1004,'Records'!$E$5:$E$1004,$B39,'Records'!$D$5:$D$1004,"&lt;&gt;Income",'Records'!$B$5:$B$1004,"&gt;="&amp;F$7,'Records'!$B$5:$B$1004,"&lt;"&amp;EDATE(F$7,1)))</f>
        <v/>
      </c>
      <c r="G39" s="64">
        <f>IF($B39="","",SUMIFS('Records'!$H$5:$H$1004,'Records'!$E$5:$E$1004,$B39,'Records'!$D$5:$D$1004,"&lt;&gt;Income",'Records'!$B$5:$B$1004,"&gt;="&amp;G$7,'Records'!$B$5:$B$1004,"&lt;"&amp;EDATE(G$7,1)))</f>
        <v/>
      </c>
      <c r="H39" s="64">
        <f>IF($B39="","",SUMIFS('Records'!$H$5:$H$1004,'Records'!$E$5:$E$1004,$B39,'Records'!$D$5:$D$1004,"&lt;&gt;Income",'Records'!$B$5:$B$1004,"&gt;="&amp;H$7,'Records'!$B$5:$B$1004,"&lt;"&amp;EDATE(H$7,1)))</f>
        <v/>
      </c>
      <c r="I39" s="64">
        <f>IF($B39="","",SUMIFS('Records'!$H$5:$H$1004,'Records'!$E$5:$E$1004,$B39,'Records'!$D$5:$D$1004,"&lt;&gt;Income",'Records'!$B$5:$B$1004,"&gt;="&amp;I$7,'Records'!$B$5:$B$1004,"&lt;"&amp;EDATE(I$7,1)))</f>
        <v/>
      </c>
      <c r="J39" s="64">
        <f>IF($B39="","",SUMIFS('Records'!$H$5:$H$1004,'Records'!$E$5:$E$1004,$B39,'Records'!$D$5:$D$1004,"&lt;&gt;Income",'Records'!$B$5:$B$1004,"&gt;="&amp;J$7,'Records'!$B$5:$B$1004,"&lt;"&amp;EDATE(J$7,1)))</f>
        <v/>
      </c>
      <c r="K39" s="64">
        <f>IF($B39="","",SUMIFS('Records'!$H$5:$H$1004,'Records'!$E$5:$E$1004,$B39,'Records'!$D$5:$D$1004,"&lt;&gt;Income",'Records'!$B$5:$B$1004,"&gt;="&amp;K$7,'Records'!$B$5:$B$1004,"&lt;"&amp;EDATE(K$7,1)))</f>
        <v/>
      </c>
      <c r="L39" s="64">
        <f>IF($B39="","",SUMIFS('Records'!$H$5:$H$1004,'Records'!$E$5:$E$1004,$B39,'Records'!$D$5:$D$1004,"&lt;&gt;Income",'Records'!$B$5:$B$1004,"&gt;="&amp;L$7,'Records'!$B$5:$B$1004,"&lt;"&amp;EDATE(L$7,1)))</f>
        <v/>
      </c>
      <c r="M39" s="64">
        <f>IF($B39="","",SUMIFS('Records'!$H$5:$H$1004,'Records'!$E$5:$E$1004,$B39,'Records'!$D$5:$D$1004,"&lt;&gt;Income",'Records'!$B$5:$B$1004,"&gt;="&amp;M$7,'Records'!$B$5:$B$1004,"&lt;"&amp;EDATE(M$7,1)))</f>
        <v/>
      </c>
      <c r="N39" s="64">
        <f>IF($B39="","",SUMIFS('Records'!$H$5:$H$1004,'Records'!$E$5:$E$1004,$B39,'Records'!$D$5:$D$1004,"&lt;&gt;Income",'Records'!$B$5:$B$1004,"&gt;="&amp;N$7,'Records'!$B$5:$B$1004,"&lt;"&amp;EDATE(N$7,1)))</f>
        <v/>
      </c>
      <c r="O39" s="80">
        <f>IF($B39="","",SUM(C39:N39))</f>
        <v/>
      </c>
      <c r="AA39" s="66">
        <f>IF($B39="",0,IF(O39&gt;0,O39+32/10^7,0))</f>
        <v/>
      </c>
    </row>
    <row r="40" hidden="1">
      <c r="B40" s="63">
        <f>IF('Categories'!$B38="","",'Categories'!$B38)</f>
        <v/>
      </c>
      <c r="C40" s="64">
        <f>IF($B40="","",SUMIFS('Records'!$H$5:$H$1004,'Records'!$E$5:$E$1004,$B40,'Records'!$D$5:$D$1004,"&lt;&gt;Income",'Records'!$B$5:$B$1004,"&gt;="&amp;C$7,'Records'!$B$5:$B$1004,"&lt;"&amp;EDATE(C$7,1)))</f>
        <v/>
      </c>
      <c r="D40" s="64">
        <f>IF($B40="","",SUMIFS('Records'!$H$5:$H$1004,'Records'!$E$5:$E$1004,$B40,'Records'!$D$5:$D$1004,"&lt;&gt;Income",'Records'!$B$5:$B$1004,"&gt;="&amp;D$7,'Records'!$B$5:$B$1004,"&lt;"&amp;EDATE(D$7,1)))</f>
        <v/>
      </c>
      <c r="E40" s="64">
        <f>IF($B40="","",SUMIFS('Records'!$H$5:$H$1004,'Records'!$E$5:$E$1004,$B40,'Records'!$D$5:$D$1004,"&lt;&gt;Income",'Records'!$B$5:$B$1004,"&gt;="&amp;E$7,'Records'!$B$5:$B$1004,"&lt;"&amp;EDATE(E$7,1)))</f>
        <v/>
      </c>
      <c r="F40" s="64">
        <f>IF($B40="","",SUMIFS('Records'!$H$5:$H$1004,'Records'!$E$5:$E$1004,$B40,'Records'!$D$5:$D$1004,"&lt;&gt;Income",'Records'!$B$5:$B$1004,"&gt;="&amp;F$7,'Records'!$B$5:$B$1004,"&lt;"&amp;EDATE(F$7,1)))</f>
        <v/>
      </c>
      <c r="G40" s="64">
        <f>IF($B40="","",SUMIFS('Records'!$H$5:$H$1004,'Records'!$E$5:$E$1004,$B40,'Records'!$D$5:$D$1004,"&lt;&gt;Income",'Records'!$B$5:$B$1004,"&gt;="&amp;G$7,'Records'!$B$5:$B$1004,"&lt;"&amp;EDATE(G$7,1)))</f>
        <v/>
      </c>
      <c r="H40" s="64">
        <f>IF($B40="","",SUMIFS('Records'!$H$5:$H$1004,'Records'!$E$5:$E$1004,$B40,'Records'!$D$5:$D$1004,"&lt;&gt;Income",'Records'!$B$5:$B$1004,"&gt;="&amp;H$7,'Records'!$B$5:$B$1004,"&lt;"&amp;EDATE(H$7,1)))</f>
        <v/>
      </c>
      <c r="I40" s="64">
        <f>IF($B40="","",SUMIFS('Records'!$H$5:$H$1004,'Records'!$E$5:$E$1004,$B40,'Records'!$D$5:$D$1004,"&lt;&gt;Income",'Records'!$B$5:$B$1004,"&gt;="&amp;I$7,'Records'!$B$5:$B$1004,"&lt;"&amp;EDATE(I$7,1)))</f>
        <v/>
      </c>
      <c r="J40" s="64">
        <f>IF($B40="","",SUMIFS('Records'!$H$5:$H$1004,'Records'!$E$5:$E$1004,$B40,'Records'!$D$5:$D$1004,"&lt;&gt;Income",'Records'!$B$5:$B$1004,"&gt;="&amp;J$7,'Records'!$B$5:$B$1004,"&lt;"&amp;EDATE(J$7,1)))</f>
        <v/>
      </c>
      <c r="K40" s="64">
        <f>IF($B40="","",SUMIFS('Records'!$H$5:$H$1004,'Records'!$E$5:$E$1004,$B40,'Records'!$D$5:$D$1004,"&lt;&gt;Income",'Records'!$B$5:$B$1004,"&gt;="&amp;K$7,'Records'!$B$5:$B$1004,"&lt;"&amp;EDATE(K$7,1)))</f>
        <v/>
      </c>
      <c r="L40" s="64">
        <f>IF($B40="","",SUMIFS('Records'!$H$5:$H$1004,'Records'!$E$5:$E$1004,$B40,'Records'!$D$5:$D$1004,"&lt;&gt;Income",'Records'!$B$5:$B$1004,"&gt;="&amp;L$7,'Records'!$B$5:$B$1004,"&lt;"&amp;EDATE(L$7,1)))</f>
        <v/>
      </c>
      <c r="M40" s="64">
        <f>IF($B40="","",SUMIFS('Records'!$H$5:$H$1004,'Records'!$E$5:$E$1004,$B40,'Records'!$D$5:$D$1004,"&lt;&gt;Income",'Records'!$B$5:$B$1004,"&gt;="&amp;M$7,'Records'!$B$5:$B$1004,"&lt;"&amp;EDATE(M$7,1)))</f>
        <v/>
      </c>
      <c r="N40" s="64">
        <f>IF($B40="","",SUMIFS('Records'!$H$5:$H$1004,'Records'!$E$5:$E$1004,$B40,'Records'!$D$5:$D$1004,"&lt;&gt;Income",'Records'!$B$5:$B$1004,"&gt;="&amp;N$7,'Records'!$B$5:$B$1004,"&lt;"&amp;EDATE(N$7,1)))</f>
        <v/>
      </c>
      <c r="O40" s="80">
        <f>IF($B40="","",SUM(C40:N40))</f>
        <v/>
      </c>
      <c r="AA40" s="66">
        <f>IF($B40="",0,IF(O40&gt;0,O40+33/10^7,0))</f>
        <v/>
      </c>
    </row>
    <row r="41" hidden="1">
      <c r="B41" s="63">
        <f>IF('Categories'!$B39="","",'Categories'!$B39)</f>
        <v/>
      </c>
      <c r="C41" s="64">
        <f>IF($B41="","",SUMIFS('Records'!$H$5:$H$1004,'Records'!$E$5:$E$1004,$B41,'Records'!$D$5:$D$1004,"&lt;&gt;Income",'Records'!$B$5:$B$1004,"&gt;="&amp;C$7,'Records'!$B$5:$B$1004,"&lt;"&amp;EDATE(C$7,1)))</f>
        <v/>
      </c>
      <c r="D41" s="64">
        <f>IF($B41="","",SUMIFS('Records'!$H$5:$H$1004,'Records'!$E$5:$E$1004,$B41,'Records'!$D$5:$D$1004,"&lt;&gt;Income",'Records'!$B$5:$B$1004,"&gt;="&amp;D$7,'Records'!$B$5:$B$1004,"&lt;"&amp;EDATE(D$7,1)))</f>
        <v/>
      </c>
      <c r="E41" s="64">
        <f>IF($B41="","",SUMIFS('Records'!$H$5:$H$1004,'Records'!$E$5:$E$1004,$B41,'Records'!$D$5:$D$1004,"&lt;&gt;Income",'Records'!$B$5:$B$1004,"&gt;="&amp;E$7,'Records'!$B$5:$B$1004,"&lt;"&amp;EDATE(E$7,1)))</f>
        <v/>
      </c>
      <c r="F41" s="64">
        <f>IF($B41="","",SUMIFS('Records'!$H$5:$H$1004,'Records'!$E$5:$E$1004,$B41,'Records'!$D$5:$D$1004,"&lt;&gt;Income",'Records'!$B$5:$B$1004,"&gt;="&amp;F$7,'Records'!$B$5:$B$1004,"&lt;"&amp;EDATE(F$7,1)))</f>
        <v/>
      </c>
      <c r="G41" s="64">
        <f>IF($B41="","",SUMIFS('Records'!$H$5:$H$1004,'Records'!$E$5:$E$1004,$B41,'Records'!$D$5:$D$1004,"&lt;&gt;Income",'Records'!$B$5:$B$1004,"&gt;="&amp;G$7,'Records'!$B$5:$B$1004,"&lt;"&amp;EDATE(G$7,1)))</f>
        <v/>
      </c>
      <c r="H41" s="64">
        <f>IF($B41="","",SUMIFS('Records'!$H$5:$H$1004,'Records'!$E$5:$E$1004,$B41,'Records'!$D$5:$D$1004,"&lt;&gt;Income",'Records'!$B$5:$B$1004,"&gt;="&amp;H$7,'Records'!$B$5:$B$1004,"&lt;"&amp;EDATE(H$7,1)))</f>
        <v/>
      </c>
      <c r="I41" s="64">
        <f>IF($B41="","",SUMIFS('Records'!$H$5:$H$1004,'Records'!$E$5:$E$1004,$B41,'Records'!$D$5:$D$1004,"&lt;&gt;Income",'Records'!$B$5:$B$1004,"&gt;="&amp;I$7,'Records'!$B$5:$B$1004,"&lt;"&amp;EDATE(I$7,1)))</f>
        <v/>
      </c>
      <c r="J41" s="64">
        <f>IF($B41="","",SUMIFS('Records'!$H$5:$H$1004,'Records'!$E$5:$E$1004,$B41,'Records'!$D$5:$D$1004,"&lt;&gt;Income",'Records'!$B$5:$B$1004,"&gt;="&amp;J$7,'Records'!$B$5:$B$1004,"&lt;"&amp;EDATE(J$7,1)))</f>
        <v/>
      </c>
      <c r="K41" s="64">
        <f>IF($B41="","",SUMIFS('Records'!$H$5:$H$1004,'Records'!$E$5:$E$1004,$B41,'Records'!$D$5:$D$1004,"&lt;&gt;Income",'Records'!$B$5:$B$1004,"&gt;="&amp;K$7,'Records'!$B$5:$B$1004,"&lt;"&amp;EDATE(K$7,1)))</f>
        <v/>
      </c>
      <c r="L41" s="64">
        <f>IF($B41="","",SUMIFS('Records'!$H$5:$H$1004,'Records'!$E$5:$E$1004,$B41,'Records'!$D$5:$D$1004,"&lt;&gt;Income",'Records'!$B$5:$B$1004,"&gt;="&amp;L$7,'Records'!$B$5:$B$1004,"&lt;"&amp;EDATE(L$7,1)))</f>
        <v/>
      </c>
      <c r="M41" s="64">
        <f>IF($B41="","",SUMIFS('Records'!$H$5:$H$1004,'Records'!$E$5:$E$1004,$B41,'Records'!$D$5:$D$1004,"&lt;&gt;Income",'Records'!$B$5:$B$1004,"&gt;="&amp;M$7,'Records'!$B$5:$B$1004,"&lt;"&amp;EDATE(M$7,1)))</f>
        <v/>
      </c>
      <c r="N41" s="64">
        <f>IF($B41="","",SUMIFS('Records'!$H$5:$H$1004,'Records'!$E$5:$E$1004,$B41,'Records'!$D$5:$D$1004,"&lt;&gt;Income",'Records'!$B$5:$B$1004,"&gt;="&amp;N$7,'Records'!$B$5:$B$1004,"&lt;"&amp;EDATE(N$7,1)))</f>
        <v/>
      </c>
      <c r="O41" s="80">
        <f>IF($B41="","",SUM(C41:N41))</f>
        <v/>
      </c>
      <c r="AA41" s="66">
        <f>IF($B41="",0,IF(O41&gt;0,O41+34/10^7,0))</f>
        <v/>
      </c>
    </row>
    <row r="42" hidden="1">
      <c r="B42" s="63">
        <f>IF('Categories'!$B40="","",'Categories'!$B40)</f>
        <v/>
      </c>
      <c r="C42" s="64">
        <f>IF($B42="","",SUMIFS('Records'!$H$5:$H$1004,'Records'!$E$5:$E$1004,$B42,'Records'!$D$5:$D$1004,"&lt;&gt;Income",'Records'!$B$5:$B$1004,"&gt;="&amp;C$7,'Records'!$B$5:$B$1004,"&lt;"&amp;EDATE(C$7,1)))</f>
        <v/>
      </c>
      <c r="D42" s="64">
        <f>IF($B42="","",SUMIFS('Records'!$H$5:$H$1004,'Records'!$E$5:$E$1004,$B42,'Records'!$D$5:$D$1004,"&lt;&gt;Income",'Records'!$B$5:$B$1004,"&gt;="&amp;D$7,'Records'!$B$5:$B$1004,"&lt;"&amp;EDATE(D$7,1)))</f>
        <v/>
      </c>
      <c r="E42" s="64">
        <f>IF($B42="","",SUMIFS('Records'!$H$5:$H$1004,'Records'!$E$5:$E$1004,$B42,'Records'!$D$5:$D$1004,"&lt;&gt;Income",'Records'!$B$5:$B$1004,"&gt;="&amp;E$7,'Records'!$B$5:$B$1004,"&lt;"&amp;EDATE(E$7,1)))</f>
        <v/>
      </c>
      <c r="F42" s="64">
        <f>IF($B42="","",SUMIFS('Records'!$H$5:$H$1004,'Records'!$E$5:$E$1004,$B42,'Records'!$D$5:$D$1004,"&lt;&gt;Income",'Records'!$B$5:$B$1004,"&gt;="&amp;F$7,'Records'!$B$5:$B$1004,"&lt;"&amp;EDATE(F$7,1)))</f>
        <v/>
      </c>
      <c r="G42" s="64">
        <f>IF($B42="","",SUMIFS('Records'!$H$5:$H$1004,'Records'!$E$5:$E$1004,$B42,'Records'!$D$5:$D$1004,"&lt;&gt;Income",'Records'!$B$5:$B$1004,"&gt;="&amp;G$7,'Records'!$B$5:$B$1004,"&lt;"&amp;EDATE(G$7,1)))</f>
        <v/>
      </c>
      <c r="H42" s="64">
        <f>IF($B42="","",SUMIFS('Records'!$H$5:$H$1004,'Records'!$E$5:$E$1004,$B42,'Records'!$D$5:$D$1004,"&lt;&gt;Income",'Records'!$B$5:$B$1004,"&gt;="&amp;H$7,'Records'!$B$5:$B$1004,"&lt;"&amp;EDATE(H$7,1)))</f>
        <v/>
      </c>
      <c r="I42" s="64">
        <f>IF($B42="","",SUMIFS('Records'!$H$5:$H$1004,'Records'!$E$5:$E$1004,$B42,'Records'!$D$5:$D$1004,"&lt;&gt;Income",'Records'!$B$5:$B$1004,"&gt;="&amp;I$7,'Records'!$B$5:$B$1004,"&lt;"&amp;EDATE(I$7,1)))</f>
        <v/>
      </c>
      <c r="J42" s="64">
        <f>IF($B42="","",SUMIFS('Records'!$H$5:$H$1004,'Records'!$E$5:$E$1004,$B42,'Records'!$D$5:$D$1004,"&lt;&gt;Income",'Records'!$B$5:$B$1004,"&gt;="&amp;J$7,'Records'!$B$5:$B$1004,"&lt;"&amp;EDATE(J$7,1)))</f>
        <v/>
      </c>
      <c r="K42" s="64">
        <f>IF($B42="","",SUMIFS('Records'!$H$5:$H$1004,'Records'!$E$5:$E$1004,$B42,'Records'!$D$5:$D$1004,"&lt;&gt;Income",'Records'!$B$5:$B$1004,"&gt;="&amp;K$7,'Records'!$B$5:$B$1004,"&lt;"&amp;EDATE(K$7,1)))</f>
        <v/>
      </c>
      <c r="L42" s="64">
        <f>IF($B42="","",SUMIFS('Records'!$H$5:$H$1004,'Records'!$E$5:$E$1004,$B42,'Records'!$D$5:$D$1004,"&lt;&gt;Income",'Records'!$B$5:$B$1004,"&gt;="&amp;L$7,'Records'!$B$5:$B$1004,"&lt;"&amp;EDATE(L$7,1)))</f>
        <v/>
      </c>
      <c r="M42" s="64">
        <f>IF($B42="","",SUMIFS('Records'!$H$5:$H$1004,'Records'!$E$5:$E$1004,$B42,'Records'!$D$5:$D$1004,"&lt;&gt;Income",'Records'!$B$5:$B$1004,"&gt;="&amp;M$7,'Records'!$B$5:$B$1004,"&lt;"&amp;EDATE(M$7,1)))</f>
        <v/>
      </c>
      <c r="N42" s="64">
        <f>IF($B42="","",SUMIFS('Records'!$H$5:$H$1004,'Records'!$E$5:$E$1004,$B42,'Records'!$D$5:$D$1004,"&lt;&gt;Income",'Records'!$B$5:$B$1004,"&gt;="&amp;N$7,'Records'!$B$5:$B$1004,"&lt;"&amp;EDATE(N$7,1)))</f>
        <v/>
      </c>
      <c r="O42" s="80">
        <f>IF($B42="","",SUM(C42:N42))</f>
        <v/>
      </c>
      <c r="AA42" s="66">
        <f>IF($B42="",0,IF(O42&gt;0,O42+35/10^7,0))</f>
        <v/>
      </c>
    </row>
    <row r="43" hidden="1">
      <c r="B43" s="63">
        <f>IF('Categories'!$B41="","",'Categories'!$B41)</f>
        <v/>
      </c>
      <c r="C43" s="64">
        <f>IF($B43="","",SUMIFS('Records'!$H$5:$H$1004,'Records'!$E$5:$E$1004,$B43,'Records'!$D$5:$D$1004,"&lt;&gt;Income",'Records'!$B$5:$B$1004,"&gt;="&amp;C$7,'Records'!$B$5:$B$1004,"&lt;"&amp;EDATE(C$7,1)))</f>
        <v/>
      </c>
      <c r="D43" s="64">
        <f>IF($B43="","",SUMIFS('Records'!$H$5:$H$1004,'Records'!$E$5:$E$1004,$B43,'Records'!$D$5:$D$1004,"&lt;&gt;Income",'Records'!$B$5:$B$1004,"&gt;="&amp;D$7,'Records'!$B$5:$B$1004,"&lt;"&amp;EDATE(D$7,1)))</f>
        <v/>
      </c>
      <c r="E43" s="64">
        <f>IF($B43="","",SUMIFS('Records'!$H$5:$H$1004,'Records'!$E$5:$E$1004,$B43,'Records'!$D$5:$D$1004,"&lt;&gt;Income",'Records'!$B$5:$B$1004,"&gt;="&amp;E$7,'Records'!$B$5:$B$1004,"&lt;"&amp;EDATE(E$7,1)))</f>
        <v/>
      </c>
      <c r="F43" s="64">
        <f>IF($B43="","",SUMIFS('Records'!$H$5:$H$1004,'Records'!$E$5:$E$1004,$B43,'Records'!$D$5:$D$1004,"&lt;&gt;Income",'Records'!$B$5:$B$1004,"&gt;="&amp;F$7,'Records'!$B$5:$B$1004,"&lt;"&amp;EDATE(F$7,1)))</f>
        <v/>
      </c>
      <c r="G43" s="64">
        <f>IF($B43="","",SUMIFS('Records'!$H$5:$H$1004,'Records'!$E$5:$E$1004,$B43,'Records'!$D$5:$D$1004,"&lt;&gt;Income",'Records'!$B$5:$B$1004,"&gt;="&amp;G$7,'Records'!$B$5:$B$1004,"&lt;"&amp;EDATE(G$7,1)))</f>
        <v/>
      </c>
      <c r="H43" s="64">
        <f>IF($B43="","",SUMIFS('Records'!$H$5:$H$1004,'Records'!$E$5:$E$1004,$B43,'Records'!$D$5:$D$1004,"&lt;&gt;Income",'Records'!$B$5:$B$1004,"&gt;="&amp;H$7,'Records'!$B$5:$B$1004,"&lt;"&amp;EDATE(H$7,1)))</f>
        <v/>
      </c>
      <c r="I43" s="64">
        <f>IF($B43="","",SUMIFS('Records'!$H$5:$H$1004,'Records'!$E$5:$E$1004,$B43,'Records'!$D$5:$D$1004,"&lt;&gt;Income",'Records'!$B$5:$B$1004,"&gt;="&amp;I$7,'Records'!$B$5:$B$1004,"&lt;"&amp;EDATE(I$7,1)))</f>
        <v/>
      </c>
      <c r="J43" s="64">
        <f>IF($B43="","",SUMIFS('Records'!$H$5:$H$1004,'Records'!$E$5:$E$1004,$B43,'Records'!$D$5:$D$1004,"&lt;&gt;Income",'Records'!$B$5:$B$1004,"&gt;="&amp;J$7,'Records'!$B$5:$B$1004,"&lt;"&amp;EDATE(J$7,1)))</f>
        <v/>
      </c>
      <c r="K43" s="64">
        <f>IF($B43="","",SUMIFS('Records'!$H$5:$H$1004,'Records'!$E$5:$E$1004,$B43,'Records'!$D$5:$D$1004,"&lt;&gt;Income",'Records'!$B$5:$B$1004,"&gt;="&amp;K$7,'Records'!$B$5:$B$1004,"&lt;"&amp;EDATE(K$7,1)))</f>
        <v/>
      </c>
      <c r="L43" s="64">
        <f>IF($B43="","",SUMIFS('Records'!$H$5:$H$1004,'Records'!$E$5:$E$1004,$B43,'Records'!$D$5:$D$1004,"&lt;&gt;Income",'Records'!$B$5:$B$1004,"&gt;="&amp;L$7,'Records'!$B$5:$B$1004,"&lt;"&amp;EDATE(L$7,1)))</f>
        <v/>
      </c>
      <c r="M43" s="64">
        <f>IF($B43="","",SUMIFS('Records'!$H$5:$H$1004,'Records'!$E$5:$E$1004,$B43,'Records'!$D$5:$D$1004,"&lt;&gt;Income",'Records'!$B$5:$B$1004,"&gt;="&amp;M$7,'Records'!$B$5:$B$1004,"&lt;"&amp;EDATE(M$7,1)))</f>
        <v/>
      </c>
      <c r="N43" s="64">
        <f>IF($B43="","",SUMIFS('Records'!$H$5:$H$1004,'Records'!$E$5:$E$1004,$B43,'Records'!$D$5:$D$1004,"&lt;&gt;Income",'Records'!$B$5:$B$1004,"&gt;="&amp;N$7,'Records'!$B$5:$B$1004,"&lt;"&amp;EDATE(N$7,1)))</f>
        <v/>
      </c>
      <c r="O43" s="80">
        <f>IF($B43="","",SUM(C43:N43))</f>
        <v/>
      </c>
      <c r="AA43" s="66">
        <f>IF($B43="",0,IF(O43&gt;0,O43+36/10^7,0))</f>
        <v/>
      </c>
    </row>
    <row r="44" hidden="1">
      <c r="B44" s="63">
        <f>IF('Categories'!$B42="","",'Categories'!$B42)</f>
        <v/>
      </c>
      <c r="C44" s="64">
        <f>IF($B44="","",SUMIFS('Records'!$H$5:$H$1004,'Records'!$E$5:$E$1004,$B44,'Records'!$D$5:$D$1004,"&lt;&gt;Income",'Records'!$B$5:$B$1004,"&gt;="&amp;C$7,'Records'!$B$5:$B$1004,"&lt;"&amp;EDATE(C$7,1)))</f>
        <v/>
      </c>
      <c r="D44" s="64">
        <f>IF($B44="","",SUMIFS('Records'!$H$5:$H$1004,'Records'!$E$5:$E$1004,$B44,'Records'!$D$5:$D$1004,"&lt;&gt;Income",'Records'!$B$5:$B$1004,"&gt;="&amp;D$7,'Records'!$B$5:$B$1004,"&lt;"&amp;EDATE(D$7,1)))</f>
        <v/>
      </c>
      <c r="E44" s="64">
        <f>IF($B44="","",SUMIFS('Records'!$H$5:$H$1004,'Records'!$E$5:$E$1004,$B44,'Records'!$D$5:$D$1004,"&lt;&gt;Income",'Records'!$B$5:$B$1004,"&gt;="&amp;E$7,'Records'!$B$5:$B$1004,"&lt;"&amp;EDATE(E$7,1)))</f>
        <v/>
      </c>
      <c r="F44" s="64">
        <f>IF($B44="","",SUMIFS('Records'!$H$5:$H$1004,'Records'!$E$5:$E$1004,$B44,'Records'!$D$5:$D$1004,"&lt;&gt;Income",'Records'!$B$5:$B$1004,"&gt;="&amp;F$7,'Records'!$B$5:$B$1004,"&lt;"&amp;EDATE(F$7,1)))</f>
        <v/>
      </c>
      <c r="G44" s="64">
        <f>IF($B44="","",SUMIFS('Records'!$H$5:$H$1004,'Records'!$E$5:$E$1004,$B44,'Records'!$D$5:$D$1004,"&lt;&gt;Income",'Records'!$B$5:$B$1004,"&gt;="&amp;G$7,'Records'!$B$5:$B$1004,"&lt;"&amp;EDATE(G$7,1)))</f>
        <v/>
      </c>
      <c r="H44" s="64">
        <f>IF($B44="","",SUMIFS('Records'!$H$5:$H$1004,'Records'!$E$5:$E$1004,$B44,'Records'!$D$5:$D$1004,"&lt;&gt;Income",'Records'!$B$5:$B$1004,"&gt;="&amp;H$7,'Records'!$B$5:$B$1004,"&lt;"&amp;EDATE(H$7,1)))</f>
        <v/>
      </c>
      <c r="I44" s="64">
        <f>IF($B44="","",SUMIFS('Records'!$H$5:$H$1004,'Records'!$E$5:$E$1004,$B44,'Records'!$D$5:$D$1004,"&lt;&gt;Income",'Records'!$B$5:$B$1004,"&gt;="&amp;I$7,'Records'!$B$5:$B$1004,"&lt;"&amp;EDATE(I$7,1)))</f>
        <v/>
      </c>
      <c r="J44" s="64">
        <f>IF($B44="","",SUMIFS('Records'!$H$5:$H$1004,'Records'!$E$5:$E$1004,$B44,'Records'!$D$5:$D$1004,"&lt;&gt;Income",'Records'!$B$5:$B$1004,"&gt;="&amp;J$7,'Records'!$B$5:$B$1004,"&lt;"&amp;EDATE(J$7,1)))</f>
        <v/>
      </c>
      <c r="K44" s="64">
        <f>IF($B44="","",SUMIFS('Records'!$H$5:$H$1004,'Records'!$E$5:$E$1004,$B44,'Records'!$D$5:$D$1004,"&lt;&gt;Income",'Records'!$B$5:$B$1004,"&gt;="&amp;K$7,'Records'!$B$5:$B$1004,"&lt;"&amp;EDATE(K$7,1)))</f>
        <v/>
      </c>
      <c r="L44" s="64">
        <f>IF($B44="","",SUMIFS('Records'!$H$5:$H$1004,'Records'!$E$5:$E$1004,$B44,'Records'!$D$5:$D$1004,"&lt;&gt;Income",'Records'!$B$5:$B$1004,"&gt;="&amp;L$7,'Records'!$B$5:$B$1004,"&lt;"&amp;EDATE(L$7,1)))</f>
        <v/>
      </c>
      <c r="M44" s="64">
        <f>IF($B44="","",SUMIFS('Records'!$H$5:$H$1004,'Records'!$E$5:$E$1004,$B44,'Records'!$D$5:$D$1004,"&lt;&gt;Income",'Records'!$B$5:$B$1004,"&gt;="&amp;M$7,'Records'!$B$5:$B$1004,"&lt;"&amp;EDATE(M$7,1)))</f>
        <v/>
      </c>
      <c r="N44" s="64">
        <f>IF($B44="","",SUMIFS('Records'!$H$5:$H$1004,'Records'!$E$5:$E$1004,$B44,'Records'!$D$5:$D$1004,"&lt;&gt;Income",'Records'!$B$5:$B$1004,"&gt;="&amp;N$7,'Records'!$B$5:$B$1004,"&lt;"&amp;EDATE(N$7,1)))</f>
        <v/>
      </c>
      <c r="O44" s="80">
        <f>IF($B44="","",SUM(C44:N44))</f>
        <v/>
      </c>
      <c r="AA44" s="66">
        <f>IF($B44="",0,IF(O44&gt;0,O44+37/10^7,0))</f>
        <v/>
      </c>
    </row>
    <row r="45" hidden="1">
      <c r="B45" s="63">
        <f>IF('Categories'!$B43="","",'Categories'!$B43)</f>
        <v/>
      </c>
      <c r="C45" s="64">
        <f>IF($B45="","",SUMIFS('Records'!$H$5:$H$1004,'Records'!$E$5:$E$1004,$B45,'Records'!$D$5:$D$1004,"&lt;&gt;Income",'Records'!$B$5:$B$1004,"&gt;="&amp;C$7,'Records'!$B$5:$B$1004,"&lt;"&amp;EDATE(C$7,1)))</f>
        <v/>
      </c>
      <c r="D45" s="64">
        <f>IF($B45="","",SUMIFS('Records'!$H$5:$H$1004,'Records'!$E$5:$E$1004,$B45,'Records'!$D$5:$D$1004,"&lt;&gt;Income",'Records'!$B$5:$B$1004,"&gt;="&amp;D$7,'Records'!$B$5:$B$1004,"&lt;"&amp;EDATE(D$7,1)))</f>
        <v/>
      </c>
      <c r="E45" s="64">
        <f>IF($B45="","",SUMIFS('Records'!$H$5:$H$1004,'Records'!$E$5:$E$1004,$B45,'Records'!$D$5:$D$1004,"&lt;&gt;Income",'Records'!$B$5:$B$1004,"&gt;="&amp;E$7,'Records'!$B$5:$B$1004,"&lt;"&amp;EDATE(E$7,1)))</f>
        <v/>
      </c>
      <c r="F45" s="64">
        <f>IF($B45="","",SUMIFS('Records'!$H$5:$H$1004,'Records'!$E$5:$E$1004,$B45,'Records'!$D$5:$D$1004,"&lt;&gt;Income",'Records'!$B$5:$B$1004,"&gt;="&amp;F$7,'Records'!$B$5:$B$1004,"&lt;"&amp;EDATE(F$7,1)))</f>
        <v/>
      </c>
      <c r="G45" s="64">
        <f>IF($B45="","",SUMIFS('Records'!$H$5:$H$1004,'Records'!$E$5:$E$1004,$B45,'Records'!$D$5:$D$1004,"&lt;&gt;Income",'Records'!$B$5:$B$1004,"&gt;="&amp;G$7,'Records'!$B$5:$B$1004,"&lt;"&amp;EDATE(G$7,1)))</f>
        <v/>
      </c>
      <c r="H45" s="64">
        <f>IF($B45="","",SUMIFS('Records'!$H$5:$H$1004,'Records'!$E$5:$E$1004,$B45,'Records'!$D$5:$D$1004,"&lt;&gt;Income",'Records'!$B$5:$B$1004,"&gt;="&amp;H$7,'Records'!$B$5:$B$1004,"&lt;"&amp;EDATE(H$7,1)))</f>
        <v/>
      </c>
      <c r="I45" s="64">
        <f>IF($B45="","",SUMIFS('Records'!$H$5:$H$1004,'Records'!$E$5:$E$1004,$B45,'Records'!$D$5:$D$1004,"&lt;&gt;Income",'Records'!$B$5:$B$1004,"&gt;="&amp;I$7,'Records'!$B$5:$B$1004,"&lt;"&amp;EDATE(I$7,1)))</f>
        <v/>
      </c>
      <c r="J45" s="64">
        <f>IF($B45="","",SUMIFS('Records'!$H$5:$H$1004,'Records'!$E$5:$E$1004,$B45,'Records'!$D$5:$D$1004,"&lt;&gt;Income",'Records'!$B$5:$B$1004,"&gt;="&amp;J$7,'Records'!$B$5:$B$1004,"&lt;"&amp;EDATE(J$7,1)))</f>
        <v/>
      </c>
      <c r="K45" s="64">
        <f>IF($B45="","",SUMIFS('Records'!$H$5:$H$1004,'Records'!$E$5:$E$1004,$B45,'Records'!$D$5:$D$1004,"&lt;&gt;Income",'Records'!$B$5:$B$1004,"&gt;="&amp;K$7,'Records'!$B$5:$B$1004,"&lt;"&amp;EDATE(K$7,1)))</f>
        <v/>
      </c>
      <c r="L45" s="64">
        <f>IF($B45="","",SUMIFS('Records'!$H$5:$H$1004,'Records'!$E$5:$E$1004,$B45,'Records'!$D$5:$D$1004,"&lt;&gt;Income",'Records'!$B$5:$B$1004,"&gt;="&amp;L$7,'Records'!$B$5:$B$1004,"&lt;"&amp;EDATE(L$7,1)))</f>
        <v/>
      </c>
      <c r="M45" s="64">
        <f>IF($B45="","",SUMIFS('Records'!$H$5:$H$1004,'Records'!$E$5:$E$1004,$B45,'Records'!$D$5:$D$1004,"&lt;&gt;Income",'Records'!$B$5:$B$1004,"&gt;="&amp;M$7,'Records'!$B$5:$B$1004,"&lt;"&amp;EDATE(M$7,1)))</f>
        <v/>
      </c>
      <c r="N45" s="64">
        <f>IF($B45="","",SUMIFS('Records'!$H$5:$H$1004,'Records'!$E$5:$E$1004,$B45,'Records'!$D$5:$D$1004,"&lt;&gt;Income",'Records'!$B$5:$B$1004,"&gt;="&amp;N$7,'Records'!$B$5:$B$1004,"&lt;"&amp;EDATE(N$7,1)))</f>
        <v/>
      </c>
      <c r="O45" s="80">
        <f>IF($B45="","",SUM(C45:N45))</f>
        <v/>
      </c>
      <c r="AA45" s="66">
        <f>IF($B45="",0,IF(O45&gt;0,O45+38/10^7,0))</f>
        <v/>
      </c>
    </row>
    <row r="46" hidden="1">
      <c r="B46" s="63">
        <f>IF('Categories'!$B44="","",'Categories'!$B44)</f>
        <v/>
      </c>
      <c r="C46" s="64">
        <f>IF($B46="","",SUMIFS('Records'!$H$5:$H$1004,'Records'!$E$5:$E$1004,$B46,'Records'!$D$5:$D$1004,"&lt;&gt;Income",'Records'!$B$5:$B$1004,"&gt;="&amp;C$7,'Records'!$B$5:$B$1004,"&lt;"&amp;EDATE(C$7,1)))</f>
        <v/>
      </c>
      <c r="D46" s="64">
        <f>IF($B46="","",SUMIFS('Records'!$H$5:$H$1004,'Records'!$E$5:$E$1004,$B46,'Records'!$D$5:$D$1004,"&lt;&gt;Income",'Records'!$B$5:$B$1004,"&gt;="&amp;D$7,'Records'!$B$5:$B$1004,"&lt;"&amp;EDATE(D$7,1)))</f>
        <v/>
      </c>
      <c r="E46" s="64">
        <f>IF($B46="","",SUMIFS('Records'!$H$5:$H$1004,'Records'!$E$5:$E$1004,$B46,'Records'!$D$5:$D$1004,"&lt;&gt;Income",'Records'!$B$5:$B$1004,"&gt;="&amp;E$7,'Records'!$B$5:$B$1004,"&lt;"&amp;EDATE(E$7,1)))</f>
        <v/>
      </c>
      <c r="F46" s="64">
        <f>IF($B46="","",SUMIFS('Records'!$H$5:$H$1004,'Records'!$E$5:$E$1004,$B46,'Records'!$D$5:$D$1004,"&lt;&gt;Income",'Records'!$B$5:$B$1004,"&gt;="&amp;F$7,'Records'!$B$5:$B$1004,"&lt;"&amp;EDATE(F$7,1)))</f>
        <v/>
      </c>
      <c r="G46" s="64">
        <f>IF($B46="","",SUMIFS('Records'!$H$5:$H$1004,'Records'!$E$5:$E$1004,$B46,'Records'!$D$5:$D$1004,"&lt;&gt;Income",'Records'!$B$5:$B$1004,"&gt;="&amp;G$7,'Records'!$B$5:$B$1004,"&lt;"&amp;EDATE(G$7,1)))</f>
        <v/>
      </c>
      <c r="H46" s="64">
        <f>IF($B46="","",SUMIFS('Records'!$H$5:$H$1004,'Records'!$E$5:$E$1004,$B46,'Records'!$D$5:$D$1004,"&lt;&gt;Income",'Records'!$B$5:$B$1004,"&gt;="&amp;H$7,'Records'!$B$5:$B$1004,"&lt;"&amp;EDATE(H$7,1)))</f>
        <v/>
      </c>
      <c r="I46" s="64">
        <f>IF($B46="","",SUMIFS('Records'!$H$5:$H$1004,'Records'!$E$5:$E$1004,$B46,'Records'!$D$5:$D$1004,"&lt;&gt;Income",'Records'!$B$5:$B$1004,"&gt;="&amp;I$7,'Records'!$B$5:$B$1004,"&lt;"&amp;EDATE(I$7,1)))</f>
        <v/>
      </c>
      <c r="J46" s="64">
        <f>IF($B46="","",SUMIFS('Records'!$H$5:$H$1004,'Records'!$E$5:$E$1004,$B46,'Records'!$D$5:$D$1004,"&lt;&gt;Income",'Records'!$B$5:$B$1004,"&gt;="&amp;J$7,'Records'!$B$5:$B$1004,"&lt;"&amp;EDATE(J$7,1)))</f>
        <v/>
      </c>
      <c r="K46" s="64">
        <f>IF($B46="","",SUMIFS('Records'!$H$5:$H$1004,'Records'!$E$5:$E$1004,$B46,'Records'!$D$5:$D$1004,"&lt;&gt;Income",'Records'!$B$5:$B$1004,"&gt;="&amp;K$7,'Records'!$B$5:$B$1004,"&lt;"&amp;EDATE(K$7,1)))</f>
        <v/>
      </c>
      <c r="L46" s="64">
        <f>IF($B46="","",SUMIFS('Records'!$H$5:$H$1004,'Records'!$E$5:$E$1004,$B46,'Records'!$D$5:$D$1004,"&lt;&gt;Income",'Records'!$B$5:$B$1004,"&gt;="&amp;L$7,'Records'!$B$5:$B$1004,"&lt;"&amp;EDATE(L$7,1)))</f>
        <v/>
      </c>
      <c r="M46" s="64">
        <f>IF($B46="","",SUMIFS('Records'!$H$5:$H$1004,'Records'!$E$5:$E$1004,$B46,'Records'!$D$5:$D$1004,"&lt;&gt;Income",'Records'!$B$5:$B$1004,"&gt;="&amp;M$7,'Records'!$B$5:$B$1004,"&lt;"&amp;EDATE(M$7,1)))</f>
        <v/>
      </c>
      <c r="N46" s="64">
        <f>IF($B46="","",SUMIFS('Records'!$H$5:$H$1004,'Records'!$E$5:$E$1004,$B46,'Records'!$D$5:$D$1004,"&lt;&gt;Income",'Records'!$B$5:$B$1004,"&gt;="&amp;N$7,'Records'!$B$5:$B$1004,"&lt;"&amp;EDATE(N$7,1)))</f>
        <v/>
      </c>
      <c r="O46" s="80">
        <f>IF($B46="","",SUM(C46:N46))</f>
        <v/>
      </c>
      <c r="AA46" s="66">
        <f>IF($B46="",0,IF(O46&gt;0,O46+39/10^7,0))</f>
        <v/>
      </c>
    </row>
    <row r="47" hidden="1">
      <c r="B47" s="63">
        <f>IF('Categories'!$B45="","",'Categories'!$B45)</f>
        <v/>
      </c>
      <c r="C47" s="64">
        <f>IF($B47="","",SUMIFS('Records'!$H$5:$H$1004,'Records'!$E$5:$E$1004,$B47,'Records'!$D$5:$D$1004,"&lt;&gt;Income",'Records'!$B$5:$B$1004,"&gt;="&amp;C$7,'Records'!$B$5:$B$1004,"&lt;"&amp;EDATE(C$7,1)))</f>
        <v/>
      </c>
      <c r="D47" s="64">
        <f>IF($B47="","",SUMIFS('Records'!$H$5:$H$1004,'Records'!$E$5:$E$1004,$B47,'Records'!$D$5:$D$1004,"&lt;&gt;Income",'Records'!$B$5:$B$1004,"&gt;="&amp;D$7,'Records'!$B$5:$B$1004,"&lt;"&amp;EDATE(D$7,1)))</f>
        <v/>
      </c>
      <c r="E47" s="64">
        <f>IF($B47="","",SUMIFS('Records'!$H$5:$H$1004,'Records'!$E$5:$E$1004,$B47,'Records'!$D$5:$D$1004,"&lt;&gt;Income",'Records'!$B$5:$B$1004,"&gt;="&amp;E$7,'Records'!$B$5:$B$1004,"&lt;"&amp;EDATE(E$7,1)))</f>
        <v/>
      </c>
      <c r="F47" s="64">
        <f>IF($B47="","",SUMIFS('Records'!$H$5:$H$1004,'Records'!$E$5:$E$1004,$B47,'Records'!$D$5:$D$1004,"&lt;&gt;Income",'Records'!$B$5:$B$1004,"&gt;="&amp;F$7,'Records'!$B$5:$B$1004,"&lt;"&amp;EDATE(F$7,1)))</f>
        <v/>
      </c>
      <c r="G47" s="64">
        <f>IF($B47="","",SUMIFS('Records'!$H$5:$H$1004,'Records'!$E$5:$E$1004,$B47,'Records'!$D$5:$D$1004,"&lt;&gt;Income",'Records'!$B$5:$B$1004,"&gt;="&amp;G$7,'Records'!$B$5:$B$1004,"&lt;"&amp;EDATE(G$7,1)))</f>
        <v/>
      </c>
      <c r="H47" s="64">
        <f>IF($B47="","",SUMIFS('Records'!$H$5:$H$1004,'Records'!$E$5:$E$1004,$B47,'Records'!$D$5:$D$1004,"&lt;&gt;Income",'Records'!$B$5:$B$1004,"&gt;="&amp;H$7,'Records'!$B$5:$B$1004,"&lt;"&amp;EDATE(H$7,1)))</f>
        <v/>
      </c>
      <c r="I47" s="64">
        <f>IF($B47="","",SUMIFS('Records'!$H$5:$H$1004,'Records'!$E$5:$E$1004,$B47,'Records'!$D$5:$D$1004,"&lt;&gt;Income",'Records'!$B$5:$B$1004,"&gt;="&amp;I$7,'Records'!$B$5:$B$1004,"&lt;"&amp;EDATE(I$7,1)))</f>
        <v/>
      </c>
      <c r="J47" s="64">
        <f>IF($B47="","",SUMIFS('Records'!$H$5:$H$1004,'Records'!$E$5:$E$1004,$B47,'Records'!$D$5:$D$1004,"&lt;&gt;Income",'Records'!$B$5:$B$1004,"&gt;="&amp;J$7,'Records'!$B$5:$B$1004,"&lt;"&amp;EDATE(J$7,1)))</f>
        <v/>
      </c>
      <c r="K47" s="64">
        <f>IF($B47="","",SUMIFS('Records'!$H$5:$H$1004,'Records'!$E$5:$E$1004,$B47,'Records'!$D$5:$D$1004,"&lt;&gt;Income",'Records'!$B$5:$B$1004,"&gt;="&amp;K$7,'Records'!$B$5:$B$1004,"&lt;"&amp;EDATE(K$7,1)))</f>
        <v/>
      </c>
      <c r="L47" s="64">
        <f>IF($B47="","",SUMIFS('Records'!$H$5:$H$1004,'Records'!$E$5:$E$1004,$B47,'Records'!$D$5:$D$1004,"&lt;&gt;Income",'Records'!$B$5:$B$1004,"&gt;="&amp;L$7,'Records'!$B$5:$B$1004,"&lt;"&amp;EDATE(L$7,1)))</f>
        <v/>
      </c>
      <c r="M47" s="64">
        <f>IF($B47="","",SUMIFS('Records'!$H$5:$H$1004,'Records'!$E$5:$E$1004,$B47,'Records'!$D$5:$D$1004,"&lt;&gt;Income",'Records'!$B$5:$B$1004,"&gt;="&amp;M$7,'Records'!$B$5:$B$1004,"&lt;"&amp;EDATE(M$7,1)))</f>
        <v/>
      </c>
      <c r="N47" s="64">
        <f>IF($B47="","",SUMIFS('Records'!$H$5:$H$1004,'Records'!$E$5:$E$1004,$B47,'Records'!$D$5:$D$1004,"&lt;&gt;Income",'Records'!$B$5:$B$1004,"&gt;="&amp;N$7,'Records'!$B$5:$B$1004,"&lt;"&amp;EDATE(N$7,1)))</f>
        <v/>
      </c>
      <c r="O47" s="80">
        <f>IF($B47="","",SUM(C47:N47))</f>
        <v/>
      </c>
      <c r="AA47" s="66">
        <f>IF($B47="",0,IF(O47&gt;0,O47+40/10^7,0))</f>
        <v/>
      </c>
    </row>
    <row r="48" hidden="1">
      <c r="B48" s="63">
        <f>IF('Categories'!$B46="","",'Categories'!$B46)</f>
        <v/>
      </c>
      <c r="C48" s="64">
        <f>IF($B48="","",SUMIFS('Records'!$H$5:$H$1004,'Records'!$E$5:$E$1004,$B48,'Records'!$D$5:$D$1004,"&lt;&gt;Income",'Records'!$B$5:$B$1004,"&gt;="&amp;C$7,'Records'!$B$5:$B$1004,"&lt;"&amp;EDATE(C$7,1)))</f>
        <v/>
      </c>
      <c r="D48" s="64">
        <f>IF($B48="","",SUMIFS('Records'!$H$5:$H$1004,'Records'!$E$5:$E$1004,$B48,'Records'!$D$5:$D$1004,"&lt;&gt;Income",'Records'!$B$5:$B$1004,"&gt;="&amp;D$7,'Records'!$B$5:$B$1004,"&lt;"&amp;EDATE(D$7,1)))</f>
        <v/>
      </c>
      <c r="E48" s="64">
        <f>IF($B48="","",SUMIFS('Records'!$H$5:$H$1004,'Records'!$E$5:$E$1004,$B48,'Records'!$D$5:$D$1004,"&lt;&gt;Income",'Records'!$B$5:$B$1004,"&gt;="&amp;E$7,'Records'!$B$5:$B$1004,"&lt;"&amp;EDATE(E$7,1)))</f>
        <v/>
      </c>
      <c r="F48" s="64">
        <f>IF($B48="","",SUMIFS('Records'!$H$5:$H$1004,'Records'!$E$5:$E$1004,$B48,'Records'!$D$5:$D$1004,"&lt;&gt;Income",'Records'!$B$5:$B$1004,"&gt;="&amp;F$7,'Records'!$B$5:$B$1004,"&lt;"&amp;EDATE(F$7,1)))</f>
        <v/>
      </c>
      <c r="G48" s="64">
        <f>IF($B48="","",SUMIFS('Records'!$H$5:$H$1004,'Records'!$E$5:$E$1004,$B48,'Records'!$D$5:$D$1004,"&lt;&gt;Income",'Records'!$B$5:$B$1004,"&gt;="&amp;G$7,'Records'!$B$5:$B$1004,"&lt;"&amp;EDATE(G$7,1)))</f>
        <v/>
      </c>
      <c r="H48" s="64">
        <f>IF($B48="","",SUMIFS('Records'!$H$5:$H$1004,'Records'!$E$5:$E$1004,$B48,'Records'!$D$5:$D$1004,"&lt;&gt;Income",'Records'!$B$5:$B$1004,"&gt;="&amp;H$7,'Records'!$B$5:$B$1004,"&lt;"&amp;EDATE(H$7,1)))</f>
        <v/>
      </c>
      <c r="I48" s="64">
        <f>IF($B48="","",SUMIFS('Records'!$H$5:$H$1004,'Records'!$E$5:$E$1004,$B48,'Records'!$D$5:$D$1004,"&lt;&gt;Income",'Records'!$B$5:$B$1004,"&gt;="&amp;I$7,'Records'!$B$5:$B$1004,"&lt;"&amp;EDATE(I$7,1)))</f>
        <v/>
      </c>
      <c r="J48" s="64">
        <f>IF($B48="","",SUMIFS('Records'!$H$5:$H$1004,'Records'!$E$5:$E$1004,$B48,'Records'!$D$5:$D$1004,"&lt;&gt;Income",'Records'!$B$5:$B$1004,"&gt;="&amp;J$7,'Records'!$B$5:$B$1004,"&lt;"&amp;EDATE(J$7,1)))</f>
        <v/>
      </c>
      <c r="K48" s="64">
        <f>IF($B48="","",SUMIFS('Records'!$H$5:$H$1004,'Records'!$E$5:$E$1004,$B48,'Records'!$D$5:$D$1004,"&lt;&gt;Income",'Records'!$B$5:$B$1004,"&gt;="&amp;K$7,'Records'!$B$5:$B$1004,"&lt;"&amp;EDATE(K$7,1)))</f>
        <v/>
      </c>
      <c r="L48" s="64">
        <f>IF($B48="","",SUMIFS('Records'!$H$5:$H$1004,'Records'!$E$5:$E$1004,$B48,'Records'!$D$5:$D$1004,"&lt;&gt;Income",'Records'!$B$5:$B$1004,"&gt;="&amp;L$7,'Records'!$B$5:$B$1004,"&lt;"&amp;EDATE(L$7,1)))</f>
        <v/>
      </c>
      <c r="M48" s="64">
        <f>IF($B48="","",SUMIFS('Records'!$H$5:$H$1004,'Records'!$E$5:$E$1004,$B48,'Records'!$D$5:$D$1004,"&lt;&gt;Income",'Records'!$B$5:$B$1004,"&gt;="&amp;M$7,'Records'!$B$5:$B$1004,"&lt;"&amp;EDATE(M$7,1)))</f>
        <v/>
      </c>
      <c r="N48" s="64">
        <f>IF($B48="","",SUMIFS('Records'!$H$5:$H$1004,'Records'!$E$5:$E$1004,$B48,'Records'!$D$5:$D$1004,"&lt;&gt;Income",'Records'!$B$5:$B$1004,"&gt;="&amp;N$7,'Records'!$B$5:$B$1004,"&lt;"&amp;EDATE(N$7,1)))</f>
        <v/>
      </c>
      <c r="O48" s="80">
        <f>IF($B48="","",SUM(C48:N48))</f>
        <v/>
      </c>
      <c r="AA48" s="66">
        <f>IF($B48="",0,IF(O48&gt;0,O48+41/10^7,0))</f>
        <v/>
      </c>
    </row>
    <row r="49" hidden="1">
      <c r="B49" s="63">
        <f>IF('Categories'!$B47="","",'Categories'!$B47)</f>
        <v/>
      </c>
      <c r="C49" s="64">
        <f>IF($B49="","",SUMIFS('Records'!$H$5:$H$1004,'Records'!$E$5:$E$1004,$B49,'Records'!$D$5:$D$1004,"&lt;&gt;Income",'Records'!$B$5:$B$1004,"&gt;="&amp;C$7,'Records'!$B$5:$B$1004,"&lt;"&amp;EDATE(C$7,1)))</f>
        <v/>
      </c>
      <c r="D49" s="64">
        <f>IF($B49="","",SUMIFS('Records'!$H$5:$H$1004,'Records'!$E$5:$E$1004,$B49,'Records'!$D$5:$D$1004,"&lt;&gt;Income",'Records'!$B$5:$B$1004,"&gt;="&amp;D$7,'Records'!$B$5:$B$1004,"&lt;"&amp;EDATE(D$7,1)))</f>
        <v/>
      </c>
      <c r="E49" s="64">
        <f>IF($B49="","",SUMIFS('Records'!$H$5:$H$1004,'Records'!$E$5:$E$1004,$B49,'Records'!$D$5:$D$1004,"&lt;&gt;Income",'Records'!$B$5:$B$1004,"&gt;="&amp;E$7,'Records'!$B$5:$B$1004,"&lt;"&amp;EDATE(E$7,1)))</f>
        <v/>
      </c>
      <c r="F49" s="64">
        <f>IF($B49="","",SUMIFS('Records'!$H$5:$H$1004,'Records'!$E$5:$E$1004,$B49,'Records'!$D$5:$D$1004,"&lt;&gt;Income",'Records'!$B$5:$B$1004,"&gt;="&amp;F$7,'Records'!$B$5:$B$1004,"&lt;"&amp;EDATE(F$7,1)))</f>
        <v/>
      </c>
      <c r="G49" s="64">
        <f>IF($B49="","",SUMIFS('Records'!$H$5:$H$1004,'Records'!$E$5:$E$1004,$B49,'Records'!$D$5:$D$1004,"&lt;&gt;Income",'Records'!$B$5:$B$1004,"&gt;="&amp;G$7,'Records'!$B$5:$B$1004,"&lt;"&amp;EDATE(G$7,1)))</f>
        <v/>
      </c>
      <c r="H49" s="64">
        <f>IF($B49="","",SUMIFS('Records'!$H$5:$H$1004,'Records'!$E$5:$E$1004,$B49,'Records'!$D$5:$D$1004,"&lt;&gt;Income",'Records'!$B$5:$B$1004,"&gt;="&amp;H$7,'Records'!$B$5:$B$1004,"&lt;"&amp;EDATE(H$7,1)))</f>
        <v/>
      </c>
      <c r="I49" s="64">
        <f>IF($B49="","",SUMIFS('Records'!$H$5:$H$1004,'Records'!$E$5:$E$1004,$B49,'Records'!$D$5:$D$1004,"&lt;&gt;Income",'Records'!$B$5:$B$1004,"&gt;="&amp;I$7,'Records'!$B$5:$B$1004,"&lt;"&amp;EDATE(I$7,1)))</f>
        <v/>
      </c>
      <c r="J49" s="64">
        <f>IF($B49="","",SUMIFS('Records'!$H$5:$H$1004,'Records'!$E$5:$E$1004,$B49,'Records'!$D$5:$D$1004,"&lt;&gt;Income",'Records'!$B$5:$B$1004,"&gt;="&amp;J$7,'Records'!$B$5:$B$1004,"&lt;"&amp;EDATE(J$7,1)))</f>
        <v/>
      </c>
      <c r="K49" s="64">
        <f>IF($B49="","",SUMIFS('Records'!$H$5:$H$1004,'Records'!$E$5:$E$1004,$B49,'Records'!$D$5:$D$1004,"&lt;&gt;Income",'Records'!$B$5:$B$1004,"&gt;="&amp;K$7,'Records'!$B$5:$B$1004,"&lt;"&amp;EDATE(K$7,1)))</f>
        <v/>
      </c>
      <c r="L49" s="64">
        <f>IF($B49="","",SUMIFS('Records'!$H$5:$H$1004,'Records'!$E$5:$E$1004,$B49,'Records'!$D$5:$D$1004,"&lt;&gt;Income",'Records'!$B$5:$B$1004,"&gt;="&amp;L$7,'Records'!$B$5:$B$1004,"&lt;"&amp;EDATE(L$7,1)))</f>
        <v/>
      </c>
      <c r="M49" s="64">
        <f>IF($B49="","",SUMIFS('Records'!$H$5:$H$1004,'Records'!$E$5:$E$1004,$B49,'Records'!$D$5:$D$1004,"&lt;&gt;Income",'Records'!$B$5:$B$1004,"&gt;="&amp;M$7,'Records'!$B$5:$B$1004,"&lt;"&amp;EDATE(M$7,1)))</f>
        <v/>
      </c>
      <c r="N49" s="64">
        <f>IF($B49="","",SUMIFS('Records'!$H$5:$H$1004,'Records'!$E$5:$E$1004,$B49,'Records'!$D$5:$D$1004,"&lt;&gt;Income",'Records'!$B$5:$B$1004,"&gt;="&amp;N$7,'Records'!$B$5:$B$1004,"&lt;"&amp;EDATE(N$7,1)))</f>
        <v/>
      </c>
      <c r="O49" s="80">
        <f>IF($B49="","",SUM(C49:N49))</f>
        <v/>
      </c>
      <c r="AA49" s="66">
        <f>IF($B49="",0,IF(O49&gt;0,O49+42/10^7,0))</f>
        <v/>
      </c>
    </row>
    <row r="50" hidden="1">
      <c r="B50" s="63">
        <f>IF('Categories'!$B48="","",'Categories'!$B48)</f>
        <v/>
      </c>
      <c r="C50" s="64">
        <f>IF($B50="","",SUMIFS('Records'!$H$5:$H$1004,'Records'!$E$5:$E$1004,$B50,'Records'!$D$5:$D$1004,"&lt;&gt;Income",'Records'!$B$5:$B$1004,"&gt;="&amp;C$7,'Records'!$B$5:$B$1004,"&lt;"&amp;EDATE(C$7,1)))</f>
        <v/>
      </c>
      <c r="D50" s="64">
        <f>IF($B50="","",SUMIFS('Records'!$H$5:$H$1004,'Records'!$E$5:$E$1004,$B50,'Records'!$D$5:$D$1004,"&lt;&gt;Income",'Records'!$B$5:$B$1004,"&gt;="&amp;D$7,'Records'!$B$5:$B$1004,"&lt;"&amp;EDATE(D$7,1)))</f>
        <v/>
      </c>
      <c r="E50" s="64">
        <f>IF($B50="","",SUMIFS('Records'!$H$5:$H$1004,'Records'!$E$5:$E$1004,$B50,'Records'!$D$5:$D$1004,"&lt;&gt;Income",'Records'!$B$5:$B$1004,"&gt;="&amp;E$7,'Records'!$B$5:$B$1004,"&lt;"&amp;EDATE(E$7,1)))</f>
        <v/>
      </c>
      <c r="F50" s="64">
        <f>IF($B50="","",SUMIFS('Records'!$H$5:$H$1004,'Records'!$E$5:$E$1004,$B50,'Records'!$D$5:$D$1004,"&lt;&gt;Income",'Records'!$B$5:$B$1004,"&gt;="&amp;F$7,'Records'!$B$5:$B$1004,"&lt;"&amp;EDATE(F$7,1)))</f>
        <v/>
      </c>
      <c r="G50" s="64">
        <f>IF($B50="","",SUMIFS('Records'!$H$5:$H$1004,'Records'!$E$5:$E$1004,$B50,'Records'!$D$5:$D$1004,"&lt;&gt;Income",'Records'!$B$5:$B$1004,"&gt;="&amp;G$7,'Records'!$B$5:$B$1004,"&lt;"&amp;EDATE(G$7,1)))</f>
        <v/>
      </c>
      <c r="H50" s="64">
        <f>IF($B50="","",SUMIFS('Records'!$H$5:$H$1004,'Records'!$E$5:$E$1004,$B50,'Records'!$D$5:$D$1004,"&lt;&gt;Income",'Records'!$B$5:$B$1004,"&gt;="&amp;H$7,'Records'!$B$5:$B$1004,"&lt;"&amp;EDATE(H$7,1)))</f>
        <v/>
      </c>
      <c r="I50" s="64">
        <f>IF($B50="","",SUMIFS('Records'!$H$5:$H$1004,'Records'!$E$5:$E$1004,$B50,'Records'!$D$5:$D$1004,"&lt;&gt;Income",'Records'!$B$5:$B$1004,"&gt;="&amp;I$7,'Records'!$B$5:$B$1004,"&lt;"&amp;EDATE(I$7,1)))</f>
        <v/>
      </c>
      <c r="J50" s="64">
        <f>IF($B50="","",SUMIFS('Records'!$H$5:$H$1004,'Records'!$E$5:$E$1004,$B50,'Records'!$D$5:$D$1004,"&lt;&gt;Income",'Records'!$B$5:$B$1004,"&gt;="&amp;J$7,'Records'!$B$5:$B$1004,"&lt;"&amp;EDATE(J$7,1)))</f>
        <v/>
      </c>
      <c r="K50" s="64">
        <f>IF($B50="","",SUMIFS('Records'!$H$5:$H$1004,'Records'!$E$5:$E$1004,$B50,'Records'!$D$5:$D$1004,"&lt;&gt;Income",'Records'!$B$5:$B$1004,"&gt;="&amp;K$7,'Records'!$B$5:$B$1004,"&lt;"&amp;EDATE(K$7,1)))</f>
        <v/>
      </c>
      <c r="L50" s="64">
        <f>IF($B50="","",SUMIFS('Records'!$H$5:$H$1004,'Records'!$E$5:$E$1004,$B50,'Records'!$D$5:$D$1004,"&lt;&gt;Income",'Records'!$B$5:$B$1004,"&gt;="&amp;L$7,'Records'!$B$5:$B$1004,"&lt;"&amp;EDATE(L$7,1)))</f>
        <v/>
      </c>
      <c r="M50" s="64">
        <f>IF($B50="","",SUMIFS('Records'!$H$5:$H$1004,'Records'!$E$5:$E$1004,$B50,'Records'!$D$5:$D$1004,"&lt;&gt;Income",'Records'!$B$5:$B$1004,"&gt;="&amp;M$7,'Records'!$B$5:$B$1004,"&lt;"&amp;EDATE(M$7,1)))</f>
        <v/>
      </c>
      <c r="N50" s="64">
        <f>IF($B50="","",SUMIFS('Records'!$H$5:$H$1004,'Records'!$E$5:$E$1004,$B50,'Records'!$D$5:$D$1004,"&lt;&gt;Income",'Records'!$B$5:$B$1004,"&gt;="&amp;N$7,'Records'!$B$5:$B$1004,"&lt;"&amp;EDATE(N$7,1)))</f>
        <v/>
      </c>
      <c r="O50" s="80">
        <f>IF($B50="","",SUM(C50:N50))</f>
        <v/>
      </c>
      <c r="AA50" s="66">
        <f>IF($B50="",0,IF(O50&gt;0,O50+43/10^7,0))</f>
        <v/>
      </c>
    </row>
    <row r="51" hidden="1">
      <c r="B51" s="63">
        <f>IF('Categories'!$B49="","",'Categories'!$B49)</f>
        <v/>
      </c>
      <c r="C51" s="64">
        <f>IF($B51="","",SUMIFS('Records'!$H$5:$H$1004,'Records'!$E$5:$E$1004,$B51,'Records'!$D$5:$D$1004,"&lt;&gt;Income",'Records'!$B$5:$B$1004,"&gt;="&amp;C$7,'Records'!$B$5:$B$1004,"&lt;"&amp;EDATE(C$7,1)))</f>
        <v/>
      </c>
      <c r="D51" s="64">
        <f>IF($B51="","",SUMIFS('Records'!$H$5:$H$1004,'Records'!$E$5:$E$1004,$B51,'Records'!$D$5:$D$1004,"&lt;&gt;Income",'Records'!$B$5:$B$1004,"&gt;="&amp;D$7,'Records'!$B$5:$B$1004,"&lt;"&amp;EDATE(D$7,1)))</f>
        <v/>
      </c>
      <c r="E51" s="64">
        <f>IF($B51="","",SUMIFS('Records'!$H$5:$H$1004,'Records'!$E$5:$E$1004,$B51,'Records'!$D$5:$D$1004,"&lt;&gt;Income",'Records'!$B$5:$B$1004,"&gt;="&amp;E$7,'Records'!$B$5:$B$1004,"&lt;"&amp;EDATE(E$7,1)))</f>
        <v/>
      </c>
      <c r="F51" s="64">
        <f>IF($B51="","",SUMIFS('Records'!$H$5:$H$1004,'Records'!$E$5:$E$1004,$B51,'Records'!$D$5:$D$1004,"&lt;&gt;Income",'Records'!$B$5:$B$1004,"&gt;="&amp;F$7,'Records'!$B$5:$B$1004,"&lt;"&amp;EDATE(F$7,1)))</f>
        <v/>
      </c>
      <c r="G51" s="64">
        <f>IF($B51="","",SUMIFS('Records'!$H$5:$H$1004,'Records'!$E$5:$E$1004,$B51,'Records'!$D$5:$D$1004,"&lt;&gt;Income",'Records'!$B$5:$B$1004,"&gt;="&amp;G$7,'Records'!$B$5:$B$1004,"&lt;"&amp;EDATE(G$7,1)))</f>
        <v/>
      </c>
      <c r="H51" s="64">
        <f>IF($B51="","",SUMIFS('Records'!$H$5:$H$1004,'Records'!$E$5:$E$1004,$B51,'Records'!$D$5:$D$1004,"&lt;&gt;Income",'Records'!$B$5:$B$1004,"&gt;="&amp;H$7,'Records'!$B$5:$B$1004,"&lt;"&amp;EDATE(H$7,1)))</f>
        <v/>
      </c>
      <c r="I51" s="64">
        <f>IF($B51="","",SUMIFS('Records'!$H$5:$H$1004,'Records'!$E$5:$E$1004,$B51,'Records'!$D$5:$D$1004,"&lt;&gt;Income",'Records'!$B$5:$B$1004,"&gt;="&amp;I$7,'Records'!$B$5:$B$1004,"&lt;"&amp;EDATE(I$7,1)))</f>
        <v/>
      </c>
      <c r="J51" s="64">
        <f>IF($B51="","",SUMIFS('Records'!$H$5:$H$1004,'Records'!$E$5:$E$1004,$B51,'Records'!$D$5:$D$1004,"&lt;&gt;Income",'Records'!$B$5:$B$1004,"&gt;="&amp;J$7,'Records'!$B$5:$B$1004,"&lt;"&amp;EDATE(J$7,1)))</f>
        <v/>
      </c>
      <c r="K51" s="64">
        <f>IF($B51="","",SUMIFS('Records'!$H$5:$H$1004,'Records'!$E$5:$E$1004,$B51,'Records'!$D$5:$D$1004,"&lt;&gt;Income",'Records'!$B$5:$B$1004,"&gt;="&amp;K$7,'Records'!$B$5:$B$1004,"&lt;"&amp;EDATE(K$7,1)))</f>
        <v/>
      </c>
      <c r="L51" s="64">
        <f>IF($B51="","",SUMIFS('Records'!$H$5:$H$1004,'Records'!$E$5:$E$1004,$B51,'Records'!$D$5:$D$1004,"&lt;&gt;Income",'Records'!$B$5:$B$1004,"&gt;="&amp;L$7,'Records'!$B$5:$B$1004,"&lt;"&amp;EDATE(L$7,1)))</f>
        <v/>
      </c>
      <c r="M51" s="64">
        <f>IF($B51="","",SUMIFS('Records'!$H$5:$H$1004,'Records'!$E$5:$E$1004,$B51,'Records'!$D$5:$D$1004,"&lt;&gt;Income",'Records'!$B$5:$B$1004,"&gt;="&amp;M$7,'Records'!$B$5:$B$1004,"&lt;"&amp;EDATE(M$7,1)))</f>
        <v/>
      </c>
      <c r="N51" s="64">
        <f>IF($B51="","",SUMIFS('Records'!$H$5:$H$1004,'Records'!$E$5:$E$1004,$B51,'Records'!$D$5:$D$1004,"&lt;&gt;Income",'Records'!$B$5:$B$1004,"&gt;="&amp;N$7,'Records'!$B$5:$B$1004,"&lt;"&amp;EDATE(N$7,1)))</f>
        <v/>
      </c>
      <c r="O51" s="80">
        <f>IF($B51="","",SUM(C51:N51))</f>
        <v/>
      </c>
      <c r="AA51" s="66">
        <f>IF($B51="",0,IF(O51&gt;0,O51+44/10^7,0))</f>
        <v/>
      </c>
    </row>
    <row r="52" hidden="1">
      <c r="B52" s="63">
        <f>IF('Categories'!$B50="","",'Categories'!$B50)</f>
        <v/>
      </c>
      <c r="C52" s="64">
        <f>IF($B52="","",SUMIFS('Records'!$H$5:$H$1004,'Records'!$E$5:$E$1004,$B52,'Records'!$D$5:$D$1004,"&lt;&gt;Income",'Records'!$B$5:$B$1004,"&gt;="&amp;C$7,'Records'!$B$5:$B$1004,"&lt;"&amp;EDATE(C$7,1)))</f>
        <v/>
      </c>
      <c r="D52" s="64">
        <f>IF($B52="","",SUMIFS('Records'!$H$5:$H$1004,'Records'!$E$5:$E$1004,$B52,'Records'!$D$5:$D$1004,"&lt;&gt;Income",'Records'!$B$5:$B$1004,"&gt;="&amp;D$7,'Records'!$B$5:$B$1004,"&lt;"&amp;EDATE(D$7,1)))</f>
        <v/>
      </c>
      <c r="E52" s="64">
        <f>IF($B52="","",SUMIFS('Records'!$H$5:$H$1004,'Records'!$E$5:$E$1004,$B52,'Records'!$D$5:$D$1004,"&lt;&gt;Income",'Records'!$B$5:$B$1004,"&gt;="&amp;E$7,'Records'!$B$5:$B$1004,"&lt;"&amp;EDATE(E$7,1)))</f>
        <v/>
      </c>
      <c r="F52" s="64">
        <f>IF($B52="","",SUMIFS('Records'!$H$5:$H$1004,'Records'!$E$5:$E$1004,$B52,'Records'!$D$5:$D$1004,"&lt;&gt;Income",'Records'!$B$5:$B$1004,"&gt;="&amp;F$7,'Records'!$B$5:$B$1004,"&lt;"&amp;EDATE(F$7,1)))</f>
        <v/>
      </c>
      <c r="G52" s="64">
        <f>IF($B52="","",SUMIFS('Records'!$H$5:$H$1004,'Records'!$E$5:$E$1004,$B52,'Records'!$D$5:$D$1004,"&lt;&gt;Income",'Records'!$B$5:$B$1004,"&gt;="&amp;G$7,'Records'!$B$5:$B$1004,"&lt;"&amp;EDATE(G$7,1)))</f>
        <v/>
      </c>
      <c r="H52" s="64">
        <f>IF($B52="","",SUMIFS('Records'!$H$5:$H$1004,'Records'!$E$5:$E$1004,$B52,'Records'!$D$5:$D$1004,"&lt;&gt;Income",'Records'!$B$5:$B$1004,"&gt;="&amp;H$7,'Records'!$B$5:$B$1004,"&lt;"&amp;EDATE(H$7,1)))</f>
        <v/>
      </c>
      <c r="I52" s="64">
        <f>IF($B52="","",SUMIFS('Records'!$H$5:$H$1004,'Records'!$E$5:$E$1004,$B52,'Records'!$D$5:$D$1004,"&lt;&gt;Income",'Records'!$B$5:$B$1004,"&gt;="&amp;I$7,'Records'!$B$5:$B$1004,"&lt;"&amp;EDATE(I$7,1)))</f>
        <v/>
      </c>
      <c r="J52" s="64">
        <f>IF($B52="","",SUMIFS('Records'!$H$5:$H$1004,'Records'!$E$5:$E$1004,$B52,'Records'!$D$5:$D$1004,"&lt;&gt;Income",'Records'!$B$5:$B$1004,"&gt;="&amp;J$7,'Records'!$B$5:$B$1004,"&lt;"&amp;EDATE(J$7,1)))</f>
        <v/>
      </c>
      <c r="K52" s="64">
        <f>IF($B52="","",SUMIFS('Records'!$H$5:$H$1004,'Records'!$E$5:$E$1004,$B52,'Records'!$D$5:$D$1004,"&lt;&gt;Income",'Records'!$B$5:$B$1004,"&gt;="&amp;K$7,'Records'!$B$5:$B$1004,"&lt;"&amp;EDATE(K$7,1)))</f>
        <v/>
      </c>
      <c r="L52" s="64">
        <f>IF($B52="","",SUMIFS('Records'!$H$5:$H$1004,'Records'!$E$5:$E$1004,$B52,'Records'!$D$5:$D$1004,"&lt;&gt;Income",'Records'!$B$5:$B$1004,"&gt;="&amp;L$7,'Records'!$B$5:$B$1004,"&lt;"&amp;EDATE(L$7,1)))</f>
        <v/>
      </c>
      <c r="M52" s="64">
        <f>IF($B52="","",SUMIFS('Records'!$H$5:$H$1004,'Records'!$E$5:$E$1004,$B52,'Records'!$D$5:$D$1004,"&lt;&gt;Income",'Records'!$B$5:$B$1004,"&gt;="&amp;M$7,'Records'!$B$5:$B$1004,"&lt;"&amp;EDATE(M$7,1)))</f>
        <v/>
      </c>
      <c r="N52" s="64">
        <f>IF($B52="","",SUMIFS('Records'!$H$5:$H$1004,'Records'!$E$5:$E$1004,$B52,'Records'!$D$5:$D$1004,"&lt;&gt;Income",'Records'!$B$5:$B$1004,"&gt;="&amp;N$7,'Records'!$B$5:$B$1004,"&lt;"&amp;EDATE(N$7,1)))</f>
        <v/>
      </c>
      <c r="O52" s="80">
        <f>IF($B52="","",SUM(C52:N52))</f>
        <v/>
      </c>
      <c r="AA52" s="66">
        <f>IF($B52="",0,IF(O52&gt;0,O52+45/10^7,0))</f>
        <v/>
      </c>
    </row>
    <row r="53" hidden="1">
      <c r="B53" s="63">
        <f>IF('Categories'!$B51="","",'Categories'!$B51)</f>
        <v/>
      </c>
      <c r="C53" s="64">
        <f>IF($B53="","",SUMIFS('Records'!$H$5:$H$1004,'Records'!$E$5:$E$1004,$B53,'Records'!$D$5:$D$1004,"&lt;&gt;Income",'Records'!$B$5:$B$1004,"&gt;="&amp;C$7,'Records'!$B$5:$B$1004,"&lt;"&amp;EDATE(C$7,1)))</f>
        <v/>
      </c>
      <c r="D53" s="64">
        <f>IF($B53="","",SUMIFS('Records'!$H$5:$H$1004,'Records'!$E$5:$E$1004,$B53,'Records'!$D$5:$D$1004,"&lt;&gt;Income",'Records'!$B$5:$B$1004,"&gt;="&amp;D$7,'Records'!$B$5:$B$1004,"&lt;"&amp;EDATE(D$7,1)))</f>
        <v/>
      </c>
      <c r="E53" s="64">
        <f>IF($B53="","",SUMIFS('Records'!$H$5:$H$1004,'Records'!$E$5:$E$1004,$B53,'Records'!$D$5:$D$1004,"&lt;&gt;Income",'Records'!$B$5:$B$1004,"&gt;="&amp;E$7,'Records'!$B$5:$B$1004,"&lt;"&amp;EDATE(E$7,1)))</f>
        <v/>
      </c>
      <c r="F53" s="64">
        <f>IF($B53="","",SUMIFS('Records'!$H$5:$H$1004,'Records'!$E$5:$E$1004,$B53,'Records'!$D$5:$D$1004,"&lt;&gt;Income",'Records'!$B$5:$B$1004,"&gt;="&amp;F$7,'Records'!$B$5:$B$1004,"&lt;"&amp;EDATE(F$7,1)))</f>
        <v/>
      </c>
      <c r="G53" s="64">
        <f>IF($B53="","",SUMIFS('Records'!$H$5:$H$1004,'Records'!$E$5:$E$1004,$B53,'Records'!$D$5:$D$1004,"&lt;&gt;Income",'Records'!$B$5:$B$1004,"&gt;="&amp;G$7,'Records'!$B$5:$B$1004,"&lt;"&amp;EDATE(G$7,1)))</f>
        <v/>
      </c>
      <c r="H53" s="64">
        <f>IF($B53="","",SUMIFS('Records'!$H$5:$H$1004,'Records'!$E$5:$E$1004,$B53,'Records'!$D$5:$D$1004,"&lt;&gt;Income",'Records'!$B$5:$B$1004,"&gt;="&amp;H$7,'Records'!$B$5:$B$1004,"&lt;"&amp;EDATE(H$7,1)))</f>
        <v/>
      </c>
      <c r="I53" s="64">
        <f>IF($B53="","",SUMIFS('Records'!$H$5:$H$1004,'Records'!$E$5:$E$1004,$B53,'Records'!$D$5:$D$1004,"&lt;&gt;Income",'Records'!$B$5:$B$1004,"&gt;="&amp;I$7,'Records'!$B$5:$B$1004,"&lt;"&amp;EDATE(I$7,1)))</f>
        <v/>
      </c>
      <c r="J53" s="64">
        <f>IF($B53="","",SUMIFS('Records'!$H$5:$H$1004,'Records'!$E$5:$E$1004,$B53,'Records'!$D$5:$D$1004,"&lt;&gt;Income",'Records'!$B$5:$B$1004,"&gt;="&amp;J$7,'Records'!$B$5:$B$1004,"&lt;"&amp;EDATE(J$7,1)))</f>
        <v/>
      </c>
      <c r="K53" s="64">
        <f>IF($B53="","",SUMIFS('Records'!$H$5:$H$1004,'Records'!$E$5:$E$1004,$B53,'Records'!$D$5:$D$1004,"&lt;&gt;Income",'Records'!$B$5:$B$1004,"&gt;="&amp;K$7,'Records'!$B$5:$B$1004,"&lt;"&amp;EDATE(K$7,1)))</f>
        <v/>
      </c>
      <c r="L53" s="64">
        <f>IF($B53="","",SUMIFS('Records'!$H$5:$H$1004,'Records'!$E$5:$E$1004,$B53,'Records'!$D$5:$D$1004,"&lt;&gt;Income",'Records'!$B$5:$B$1004,"&gt;="&amp;L$7,'Records'!$B$5:$B$1004,"&lt;"&amp;EDATE(L$7,1)))</f>
        <v/>
      </c>
      <c r="M53" s="64">
        <f>IF($B53="","",SUMIFS('Records'!$H$5:$H$1004,'Records'!$E$5:$E$1004,$B53,'Records'!$D$5:$D$1004,"&lt;&gt;Income",'Records'!$B$5:$B$1004,"&gt;="&amp;M$7,'Records'!$B$5:$B$1004,"&lt;"&amp;EDATE(M$7,1)))</f>
        <v/>
      </c>
      <c r="N53" s="64">
        <f>IF($B53="","",SUMIFS('Records'!$H$5:$H$1004,'Records'!$E$5:$E$1004,$B53,'Records'!$D$5:$D$1004,"&lt;&gt;Income",'Records'!$B$5:$B$1004,"&gt;="&amp;N$7,'Records'!$B$5:$B$1004,"&lt;"&amp;EDATE(N$7,1)))</f>
        <v/>
      </c>
      <c r="O53" s="80">
        <f>IF($B53="","",SUM(C53:N53))</f>
        <v/>
      </c>
      <c r="AA53" s="66">
        <f>IF($B53="",0,IF(O53&gt;0,O53+46/10^7,0))</f>
        <v/>
      </c>
    </row>
    <row r="54" hidden="1">
      <c r="B54" s="63">
        <f>IF('Categories'!$B52="","",'Categories'!$B52)</f>
        <v/>
      </c>
      <c r="C54" s="64">
        <f>IF($B54="","",SUMIFS('Records'!$H$5:$H$1004,'Records'!$E$5:$E$1004,$B54,'Records'!$D$5:$D$1004,"&lt;&gt;Income",'Records'!$B$5:$B$1004,"&gt;="&amp;C$7,'Records'!$B$5:$B$1004,"&lt;"&amp;EDATE(C$7,1)))</f>
        <v/>
      </c>
      <c r="D54" s="64">
        <f>IF($B54="","",SUMIFS('Records'!$H$5:$H$1004,'Records'!$E$5:$E$1004,$B54,'Records'!$D$5:$D$1004,"&lt;&gt;Income",'Records'!$B$5:$B$1004,"&gt;="&amp;D$7,'Records'!$B$5:$B$1004,"&lt;"&amp;EDATE(D$7,1)))</f>
        <v/>
      </c>
      <c r="E54" s="64">
        <f>IF($B54="","",SUMIFS('Records'!$H$5:$H$1004,'Records'!$E$5:$E$1004,$B54,'Records'!$D$5:$D$1004,"&lt;&gt;Income",'Records'!$B$5:$B$1004,"&gt;="&amp;E$7,'Records'!$B$5:$B$1004,"&lt;"&amp;EDATE(E$7,1)))</f>
        <v/>
      </c>
      <c r="F54" s="64">
        <f>IF($B54="","",SUMIFS('Records'!$H$5:$H$1004,'Records'!$E$5:$E$1004,$B54,'Records'!$D$5:$D$1004,"&lt;&gt;Income",'Records'!$B$5:$B$1004,"&gt;="&amp;F$7,'Records'!$B$5:$B$1004,"&lt;"&amp;EDATE(F$7,1)))</f>
        <v/>
      </c>
      <c r="G54" s="64">
        <f>IF($B54="","",SUMIFS('Records'!$H$5:$H$1004,'Records'!$E$5:$E$1004,$B54,'Records'!$D$5:$D$1004,"&lt;&gt;Income",'Records'!$B$5:$B$1004,"&gt;="&amp;G$7,'Records'!$B$5:$B$1004,"&lt;"&amp;EDATE(G$7,1)))</f>
        <v/>
      </c>
      <c r="H54" s="64">
        <f>IF($B54="","",SUMIFS('Records'!$H$5:$H$1004,'Records'!$E$5:$E$1004,$B54,'Records'!$D$5:$D$1004,"&lt;&gt;Income",'Records'!$B$5:$B$1004,"&gt;="&amp;H$7,'Records'!$B$5:$B$1004,"&lt;"&amp;EDATE(H$7,1)))</f>
        <v/>
      </c>
      <c r="I54" s="64">
        <f>IF($B54="","",SUMIFS('Records'!$H$5:$H$1004,'Records'!$E$5:$E$1004,$B54,'Records'!$D$5:$D$1004,"&lt;&gt;Income",'Records'!$B$5:$B$1004,"&gt;="&amp;I$7,'Records'!$B$5:$B$1004,"&lt;"&amp;EDATE(I$7,1)))</f>
        <v/>
      </c>
      <c r="J54" s="64">
        <f>IF($B54="","",SUMIFS('Records'!$H$5:$H$1004,'Records'!$E$5:$E$1004,$B54,'Records'!$D$5:$D$1004,"&lt;&gt;Income",'Records'!$B$5:$B$1004,"&gt;="&amp;J$7,'Records'!$B$5:$B$1004,"&lt;"&amp;EDATE(J$7,1)))</f>
        <v/>
      </c>
      <c r="K54" s="64">
        <f>IF($B54="","",SUMIFS('Records'!$H$5:$H$1004,'Records'!$E$5:$E$1004,$B54,'Records'!$D$5:$D$1004,"&lt;&gt;Income",'Records'!$B$5:$B$1004,"&gt;="&amp;K$7,'Records'!$B$5:$B$1004,"&lt;"&amp;EDATE(K$7,1)))</f>
        <v/>
      </c>
      <c r="L54" s="64">
        <f>IF($B54="","",SUMIFS('Records'!$H$5:$H$1004,'Records'!$E$5:$E$1004,$B54,'Records'!$D$5:$D$1004,"&lt;&gt;Income",'Records'!$B$5:$B$1004,"&gt;="&amp;L$7,'Records'!$B$5:$B$1004,"&lt;"&amp;EDATE(L$7,1)))</f>
        <v/>
      </c>
      <c r="M54" s="64">
        <f>IF($B54="","",SUMIFS('Records'!$H$5:$H$1004,'Records'!$E$5:$E$1004,$B54,'Records'!$D$5:$D$1004,"&lt;&gt;Income",'Records'!$B$5:$B$1004,"&gt;="&amp;M$7,'Records'!$B$5:$B$1004,"&lt;"&amp;EDATE(M$7,1)))</f>
        <v/>
      </c>
      <c r="N54" s="64">
        <f>IF($B54="","",SUMIFS('Records'!$H$5:$H$1004,'Records'!$E$5:$E$1004,$B54,'Records'!$D$5:$D$1004,"&lt;&gt;Income",'Records'!$B$5:$B$1004,"&gt;="&amp;N$7,'Records'!$B$5:$B$1004,"&lt;"&amp;EDATE(N$7,1)))</f>
        <v/>
      </c>
      <c r="O54" s="80">
        <f>IF($B54="","",SUM(C54:N54))</f>
        <v/>
      </c>
      <c r="AA54" s="66">
        <f>IF($B54="",0,IF(O54&gt;0,O54+47/10^7,0))</f>
        <v/>
      </c>
    </row>
    <row r="55" hidden="1">
      <c r="B55" s="63">
        <f>IF('Categories'!$B53="","",'Categories'!$B53)</f>
        <v/>
      </c>
      <c r="C55" s="64">
        <f>IF($B55="","",SUMIFS('Records'!$H$5:$H$1004,'Records'!$E$5:$E$1004,$B55,'Records'!$D$5:$D$1004,"&lt;&gt;Income",'Records'!$B$5:$B$1004,"&gt;="&amp;C$7,'Records'!$B$5:$B$1004,"&lt;"&amp;EDATE(C$7,1)))</f>
        <v/>
      </c>
      <c r="D55" s="64">
        <f>IF($B55="","",SUMIFS('Records'!$H$5:$H$1004,'Records'!$E$5:$E$1004,$B55,'Records'!$D$5:$D$1004,"&lt;&gt;Income",'Records'!$B$5:$B$1004,"&gt;="&amp;D$7,'Records'!$B$5:$B$1004,"&lt;"&amp;EDATE(D$7,1)))</f>
        <v/>
      </c>
      <c r="E55" s="64">
        <f>IF($B55="","",SUMIFS('Records'!$H$5:$H$1004,'Records'!$E$5:$E$1004,$B55,'Records'!$D$5:$D$1004,"&lt;&gt;Income",'Records'!$B$5:$B$1004,"&gt;="&amp;E$7,'Records'!$B$5:$B$1004,"&lt;"&amp;EDATE(E$7,1)))</f>
        <v/>
      </c>
      <c r="F55" s="64">
        <f>IF($B55="","",SUMIFS('Records'!$H$5:$H$1004,'Records'!$E$5:$E$1004,$B55,'Records'!$D$5:$D$1004,"&lt;&gt;Income",'Records'!$B$5:$B$1004,"&gt;="&amp;F$7,'Records'!$B$5:$B$1004,"&lt;"&amp;EDATE(F$7,1)))</f>
        <v/>
      </c>
      <c r="G55" s="64">
        <f>IF($B55="","",SUMIFS('Records'!$H$5:$H$1004,'Records'!$E$5:$E$1004,$B55,'Records'!$D$5:$D$1004,"&lt;&gt;Income",'Records'!$B$5:$B$1004,"&gt;="&amp;G$7,'Records'!$B$5:$B$1004,"&lt;"&amp;EDATE(G$7,1)))</f>
        <v/>
      </c>
      <c r="H55" s="64">
        <f>IF($B55="","",SUMIFS('Records'!$H$5:$H$1004,'Records'!$E$5:$E$1004,$B55,'Records'!$D$5:$D$1004,"&lt;&gt;Income",'Records'!$B$5:$B$1004,"&gt;="&amp;H$7,'Records'!$B$5:$B$1004,"&lt;"&amp;EDATE(H$7,1)))</f>
        <v/>
      </c>
      <c r="I55" s="64">
        <f>IF($B55="","",SUMIFS('Records'!$H$5:$H$1004,'Records'!$E$5:$E$1004,$B55,'Records'!$D$5:$D$1004,"&lt;&gt;Income",'Records'!$B$5:$B$1004,"&gt;="&amp;I$7,'Records'!$B$5:$B$1004,"&lt;"&amp;EDATE(I$7,1)))</f>
        <v/>
      </c>
      <c r="J55" s="64">
        <f>IF($B55="","",SUMIFS('Records'!$H$5:$H$1004,'Records'!$E$5:$E$1004,$B55,'Records'!$D$5:$D$1004,"&lt;&gt;Income",'Records'!$B$5:$B$1004,"&gt;="&amp;J$7,'Records'!$B$5:$B$1004,"&lt;"&amp;EDATE(J$7,1)))</f>
        <v/>
      </c>
      <c r="K55" s="64">
        <f>IF($B55="","",SUMIFS('Records'!$H$5:$H$1004,'Records'!$E$5:$E$1004,$B55,'Records'!$D$5:$D$1004,"&lt;&gt;Income",'Records'!$B$5:$B$1004,"&gt;="&amp;K$7,'Records'!$B$5:$B$1004,"&lt;"&amp;EDATE(K$7,1)))</f>
        <v/>
      </c>
      <c r="L55" s="64">
        <f>IF($B55="","",SUMIFS('Records'!$H$5:$H$1004,'Records'!$E$5:$E$1004,$B55,'Records'!$D$5:$D$1004,"&lt;&gt;Income",'Records'!$B$5:$B$1004,"&gt;="&amp;L$7,'Records'!$B$5:$B$1004,"&lt;"&amp;EDATE(L$7,1)))</f>
        <v/>
      </c>
      <c r="M55" s="64">
        <f>IF($B55="","",SUMIFS('Records'!$H$5:$H$1004,'Records'!$E$5:$E$1004,$B55,'Records'!$D$5:$D$1004,"&lt;&gt;Income",'Records'!$B$5:$B$1004,"&gt;="&amp;M$7,'Records'!$B$5:$B$1004,"&lt;"&amp;EDATE(M$7,1)))</f>
        <v/>
      </c>
      <c r="N55" s="64">
        <f>IF($B55="","",SUMIFS('Records'!$H$5:$H$1004,'Records'!$E$5:$E$1004,$B55,'Records'!$D$5:$D$1004,"&lt;&gt;Income",'Records'!$B$5:$B$1004,"&gt;="&amp;N$7,'Records'!$B$5:$B$1004,"&lt;"&amp;EDATE(N$7,1)))</f>
        <v/>
      </c>
      <c r="O55" s="80">
        <f>IF($B55="","",SUM(C55:N55))</f>
        <v/>
      </c>
      <c r="AA55" s="66">
        <f>IF($B55="",0,IF(O55&gt;0,O55+48/10^7,0))</f>
        <v/>
      </c>
    </row>
    <row r="56" hidden="1">
      <c r="B56" s="63">
        <f>IF('Categories'!$B54="","",'Categories'!$B54)</f>
        <v/>
      </c>
      <c r="C56" s="64">
        <f>IF($B56="","",SUMIFS('Records'!$H$5:$H$1004,'Records'!$E$5:$E$1004,$B56,'Records'!$D$5:$D$1004,"&lt;&gt;Income",'Records'!$B$5:$B$1004,"&gt;="&amp;C$7,'Records'!$B$5:$B$1004,"&lt;"&amp;EDATE(C$7,1)))</f>
        <v/>
      </c>
      <c r="D56" s="64">
        <f>IF($B56="","",SUMIFS('Records'!$H$5:$H$1004,'Records'!$E$5:$E$1004,$B56,'Records'!$D$5:$D$1004,"&lt;&gt;Income",'Records'!$B$5:$B$1004,"&gt;="&amp;D$7,'Records'!$B$5:$B$1004,"&lt;"&amp;EDATE(D$7,1)))</f>
        <v/>
      </c>
      <c r="E56" s="64">
        <f>IF($B56="","",SUMIFS('Records'!$H$5:$H$1004,'Records'!$E$5:$E$1004,$B56,'Records'!$D$5:$D$1004,"&lt;&gt;Income",'Records'!$B$5:$B$1004,"&gt;="&amp;E$7,'Records'!$B$5:$B$1004,"&lt;"&amp;EDATE(E$7,1)))</f>
        <v/>
      </c>
      <c r="F56" s="64">
        <f>IF($B56="","",SUMIFS('Records'!$H$5:$H$1004,'Records'!$E$5:$E$1004,$B56,'Records'!$D$5:$D$1004,"&lt;&gt;Income",'Records'!$B$5:$B$1004,"&gt;="&amp;F$7,'Records'!$B$5:$B$1004,"&lt;"&amp;EDATE(F$7,1)))</f>
        <v/>
      </c>
      <c r="G56" s="64">
        <f>IF($B56="","",SUMIFS('Records'!$H$5:$H$1004,'Records'!$E$5:$E$1004,$B56,'Records'!$D$5:$D$1004,"&lt;&gt;Income",'Records'!$B$5:$B$1004,"&gt;="&amp;G$7,'Records'!$B$5:$B$1004,"&lt;"&amp;EDATE(G$7,1)))</f>
        <v/>
      </c>
      <c r="H56" s="64">
        <f>IF($B56="","",SUMIFS('Records'!$H$5:$H$1004,'Records'!$E$5:$E$1004,$B56,'Records'!$D$5:$D$1004,"&lt;&gt;Income",'Records'!$B$5:$B$1004,"&gt;="&amp;H$7,'Records'!$B$5:$B$1004,"&lt;"&amp;EDATE(H$7,1)))</f>
        <v/>
      </c>
      <c r="I56" s="64">
        <f>IF($B56="","",SUMIFS('Records'!$H$5:$H$1004,'Records'!$E$5:$E$1004,$B56,'Records'!$D$5:$D$1004,"&lt;&gt;Income",'Records'!$B$5:$B$1004,"&gt;="&amp;I$7,'Records'!$B$5:$B$1004,"&lt;"&amp;EDATE(I$7,1)))</f>
        <v/>
      </c>
      <c r="J56" s="64">
        <f>IF($B56="","",SUMIFS('Records'!$H$5:$H$1004,'Records'!$E$5:$E$1004,$B56,'Records'!$D$5:$D$1004,"&lt;&gt;Income",'Records'!$B$5:$B$1004,"&gt;="&amp;J$7,'Records'!$B$5:$B$1004,"&lt;"&amp;EDATE(J$7,1)))</f>
        <v/>
      </c>
      <c r="K56" s="64">
        <f>IF($B56="","",SUMIFS('Records'!$H$5:$H$1004,'Records'!$E$5:$E$1004,$B56,'Records'!$D$5:$D$1004,"&lt;&gt;Income",'Records'!$B$5:$B$1004,"&gt;="&amp;K$7,'Records'!$B$5:$B$1004,"&lt;"&amp;EDATE(K$7,1)))</f>
        <v/>
      </c>
      <c r="L56" s="64">
        <f>IF($B56="","",SUMIFS('Records'!$H$5:$H$1004,'Records'!$E$5:$E$1004,$B56,'Records'!$D$5:$D$1004,"&lt;&gt;Income",'Records'!$B$5:$B$1004,"&gt;="&amp;L$7,'Records'!$B$5:$B$1004,"&lt;"&amp;EDATE(L$7,1)))</f>
        <v/>
      </c>
      <c r="M56" s="64">
        <f>IF($B56="","",SUMIFS('Records'!$H$5:$H$1004,'Records'!$E$5:$E$1004,$B56,'Records'!$D$5:$D$1004,"&lt;&gt;Income",'Records'!$B$5:$B$1004,"&gt;="&amp;M$7,'Records'!$B$5:$B$1004,"&lt;"&amp;EDATE(M$7,1)))</f>
        <v/>
      </c>
      <c r="N56" s="64">
        <f>IF($B56="","",SUMIFS('Records'!$H$5:$H$1004,'Records'!$E$5:$E$1004,$B56,'Records'!$D$5:$D$1004,"&lt;&gt;Income",'Records'!$B$5:$B$1004,"&gt;="&amp;N$7,'Records'!$B$5:$B$1004,"&lt;"&amp;EDATE(N$7,1)))</f>
        <v/>
      </c>
      <c r="O56" s="80">
        <f>IF($B56="","",SUM(C56:N56))</f>
        <v/>
      </c>
      <c r="AA56" s="66">
        <f>IF($B56="",0,IF(O56&gt;0,O56+49/10^7,0))</f>
        <v/>
      </c>
    </row>
    <row r="57" hidden="1">
      <c r="B57" s="63">
        <f>IF('Categories'!$B55="","",'Categories'!$B55)</f>
        <v/>
      </c>
      <c r="C57" s="64">
        <f>IF($B57="","",SUMIFS('Records'!$H$5:$H$1004,'Records'!$E$5:$E$1004,$B57,'Records'!$D$5:$D$1004,"&lt;&gt;Income",'Records'!$B$5:$B$1004,"&gt;="&amp;C$7,'Records'!$B$5:$B$1004,"&lt;"&amp;EDATE(C$7,1)))</f>
        <v/>
      </c>
      <c r="D57" s="64">
        <f>IF($B57="","",SUMIFS('Records'!$H$5:$H$1004,'Records'!$E$5:$E$1004,$B57,'Records'!$D$5:$D$1004,"&lt;&gt;Income",'Records'!$B$5:$B$1004,"&gt;="&amp;D$7,'Records'!$B$5:$B$1004,"&lt;"&amp;EDATE(D$7,1)))</f>
        <v/>
      </c>
      <c r="E57" s="64">
        <f>IF($B57="","",SUMIFS('Records'!$H$5:$H$1004,'Records'!$E$5:$E$1004,$B57,'Records'!$D$5:$D$1004,"&lt;&gt;Income",'Records'!$B$5:$B$1004,"&gt;="&amp;E$7,'Records'!$B$5:$B$1004,"&lt;"&amp;EDATE(E$7,1)))</f>
        <v/>
      </c>
      <c r="F57" s="64">
        <f>IF($B57="","",SUMIFS('Records'!$H$5:$H$1004,'Records'!$E$5:$E$1004,$B57,'Records'!$D$5:$D$1004,"&lt;&gt;Income",'Records'!$B$5:$B$1004,"&gt;="&amp;F$7,'Records'!$B$5:$B$1004,"&lt;"&amp;EDATE(F$7,1)))</f>
        <v/>
      </c>
      <c r="G57" s="64">
        <f>IF($B57="","",SUMIFS('Records'!$H$5:$H$1004,'Records'!$E$5:$E$1004,$B57,'Records'!$D$5:$D$1004,"&lt;&gt;Income",'Records'!$B$5:$B$1004,"&gt;="&amp;G$7,'Records'!$B$5:$B$1004,"&lt;"&amp;EDATE(G$7,1)))</f>
        <v/>
      </c>
      <c r="H57" s="64">
        <f>IF($B57="","",SUMIFS('Records'!$H$5:$H$1004,'Records'!$E$5:$E$1004,$B57,'Records'!$D$5:$D$1004,"&lt;&gt;Income",'Records'!$B$5:$B$1004,"&gt;="&amp;H$7,'Records'!$B$5:$B$1004,"&lt;"&amp;EDATE(H$7,1)))</f>
        <v/>
      </c>
      <c r="I57" s="64">
        <f>IF($B57="","",SUMIFS('Records'!$H$5:$H$1004,'Records'!$E$5:$E$1004,$B57,'Records'!$D$5:$D$1004,"&lt;&gt;Income",'Records'!$B$5:$B$1004,"&gt;="&amp;I$7,'Records'!$B$5:$B$1004,"&lt;"&amp;EDATE(I$7,1)))</f>
        <v/>
      </c>
      <c r="J57" s="64">
        <f>IF($B57="","",SUMIFS('Records'!$H$5:$H$1004,'Records'!$E$5:$E$1004,$B57,'Records'!$D$5:$D$1004,"&lt;&gt;Income",'Records'!$B$5:$B$1004,"&gt;="&amp;J$7,'Records'!$B$5:$B$1004,"&lt;"&amp;EDATE(J$7,1)))</f>
        <v/>
      </c>
      <c r="K57" s="64">
        <f>IF($B57="","",SUMIFS('Records'!$H$5:$H$1004,'Records'!$E$5:$E$1004,$B57,'Records'!$D$5:$D$1004,"&lt;&gt;Income",'Records'!$B$5:$B$1004,"&gt;="&amp;K$7,'Records'!$B$5:$B$1004,"&lt;"&amp;EDATE(K$7,1)))</f>
        <v/>
      </c>
      <c r="L57" s="64">
        <f>IF($B57="","",SUMIFS('Records'!$H$5:$H$1004,'Records'!$E$5:$E$1004,$B57,'Records'!$D$5:$D$1004,"&lt;&gt;Income",'Records'!$B$5:$B$1004,"&gt;="&amp;L$7,'Records'!$B$5:$B$1004,"&lt;"&amp;EDATE(L$7,1)))</f>
        <v/>
      </c>
      <c r="M57" s="64">
        <f>IF($B57="","",SUMIFS('Records'!$H$5:$H$1004,'Records'!$E$5:$E$1004,$B57,'Records'!$D$5:$D$1004,"&lt;&gt;Income",'Records'!$B$5:$B$1004,"&gt;="&amp;M$7,'Records'!$B$5:$B$1004,"&lt;"&amp;EDATE(M$7,1)))</f>
        <v/>
      </c>
      <c r="N57" s="64">
        <f>IF($B57="","",SUMIFS('Records'!$H$5:$H$1004,'Records'!$E$5:$E$1004,$B57,'Records'!$D$5:$D$1004,"&lt;&gt;Income",'Records'!$B$5:$B$1004,"&gt;="&amp;N$7,'Records'!$B$5:$B$1004,"&lt;"&amp;EDATE(N$7,1)))</f>
        <v/>
      </c>
      <c r="O57" s="80">
        <f>IF($B57="","",SUM(C57:N57))</f>
        <v/>
      </c>
      <c r="AA57" s="66">
        <f>IF($B57="",0,IF(O57&gt;0,O57+50/10^7,0))</f>
        <v/>
      </c>
    </row>
    <row r="58" hidden="1">
      <c r="B58" s="63">
        <f>IF('Categories'!$B56="","",'Categories'!$B56)</f>
        <v/>
      </c>
      <c r="C58" s="64">
        <f>IF($B58="","",SUMIFS('Records'!$H$5:$H$1004,'Records'!$E$5:$E$1004,$B58,'Records'!$D$5:$D$1004,"&lt;&gt;Income",'Records'!$B$5:$B$1004,"&gt;="&amp;C$7,'Records'!$B$5:$B$1004,"&lt;"&amp;EDATE(C$7,1)))</f>
        <v/>
      </c>
      <c r="D58" s="64">
        <f>IF($B58="","",SUMIFS('Records'!$H$5:$H$1004,'Records'!$E$5:$E$1004,$B58,'Records'!$D$5:$D$1004,"&lt;&gt;Income",'Records'!$B$5:$B$1004,"&gt;="&amp;D$7,'Records'!$B$5:$B$1004,"&lt;"&amp;EDATE(D$7,1)))</f>
        <v/>
      </c>
      <c r="E58" s="64">
        <f>IF($B58="","",SUMIFS('Records'!$H$5:$H$1004,'Records'!$E$5:$E$1004,$B58,'Records'!$D$5:$D$1004,"&lt;&gt;Income",'Records'!$B$5:$B$1004,"&gt;="&amp;E$7,'Records'!$B$5:$B$1004,"&lt;"&amp;EDATE(E$7,1)))</f>
        <v/>
      </c>
      <c r="F58" s="64">
        <f>IF($B58="","",SUMIFS('Records'!$H$5:$H$1004,'Records'!$E$5:$E$1004,$B58,'Records'!$D$5:$D$1004,"&lt;&gt;Income",'Records'!$B$5:$B$1004,"&gt;="&amp;F$7,'Records'!$B$5:$B$1004,"&lt;"&amp;EDATE(F$7,1)))</f>
        <v/>
      </c>
      <c r="G58" s="64">
        <f>IF($B58="","",SUMIFS('Records'!$H$5:$H$1004,'Records'!$E$5:$E$1004,$B58,'Records'!$D$5:$D$1004,"&lt;&gt;Income",'Records'!$B$5:$B$1004,"&gt;="&amp;G$7,'Records'!$B$5:$B$1004,"&lt;"&amp;EDATE(G$7,1)))</f>
        <v/>
      </c>
      <c r="H58" s="64">
        <f>IF($B58="","",SUMIFS('Records'!$H$5:$H$1004,'Records'!$E$5:$E$1004,$B58,'Records'!$D$5:$D$1004,"&lt;&gt;Income",'Records'!$B$5:$B$1004,"&gt;="&amp;H$7,'Records'!$B$5:$B$1004,"&lt;"&amp;EDATE(H$7,1)))</f>
        <v/>
      </c>
      <c r="I58" s="64">
        <f>IF($B58="","",SUMIFS('Records'!$H$5:$H$1004,'Records'!$E$5:$E$1004,$B58,'Records'!$D$5:$D$1004,"&lt;&gt;Income",'Records'!$B$5:$B$1004,"&gt;="&amp;I$7,'Records'!$B$5:$B$1004,"&lt;"&amp;EDATE(I$7,1)))</f>
        <v/>
      </c>
      <c r="J58" s="64">
        <f>IF($B58="","",SUMIFS('Records'!$H$5:$H$1004,'Records'!$E$5:$E$1004,$B58,'Records'!$D$5:$D$1004,"&lt;&gt;Income",'Records'!$B$5:$B$1004,"&gt;="&amp;J$7,'Records'!$B$5:$B$1004,"&lt;"&amp;EDATE(J$7,1)))</f>
        <v/>
      </c>
      <c r="K58" s="64">
        <f>IF($B58="","",SUMIFS('Records'!$H$5:$H$1004,'Records'!$E$5:$E$1004,$B58,'Records'!$D$5:$D$1004,"&lt;&gt;Income",'Records'!$B$5:$B$1004,"&gt;="&amp;K$7,'Records'!$B$5:$B$1004,"&lt;"&amp;EDATE(K$7,1)))</f>
        <v/>
      </c>
      <c r="L58" s="64">
        <f>IF($B58="","",SUMIFS('Records'!$H$5:$H$1004,'Records'!$E$5:$E$1004,$B58,'Records'!$D$5:$D$1004,"&lt;&gt;Income",'Records'!$B$5:$B$1004,"&gt;="&amp;L$7,'Records'!$B$5:$B$1004,"&lt;"&amp;EDATE(L$7,1)))</f>
        <v/>
      </c>
      <c r="M58" s="64">
        <f>IF($B58="","",SUMIFS('Records'!$H$5:$H$1004,'Records'!$E$5:$E$1004,$B58,'Records'!$D$5:$D$1004,"&lt;&gt;Income",'Records'!$B$5:$B$1004,"&gt;="&amp;M$7,'Records'!$B$5:$B$1004,"&lt;"&amp;EDATE(M$7,1)))</f>
        <v/>
      </c>
      <c r="N58" s="64">
        <f>IF($B58="","",SUMIFS('Records'!$H$5:$H$1004,'Records'!$E$5:$E$1004,$B58,'Records'!$D$5:$D$1004,"&lt;&gt;Income",'Records'!$B$5:$B$1004,"&gt;="&amp;N$7,'Records'!$B$5:$B$1004,"&lt;"&amp;EDATE(N$7,1)))</f>
        <v/>
      </c>
      <c r="O58" s="80">
        <f>IF($B58="","",SUM(C58:N58))</f>
        <v/>
      </c>
      <c r="AA58" s="66">
        <f>IF($B58="",0,IF(O58&gt;0,O58+51/10^7,0))</f>
        <v/>
      </c>
    </row>
    <row r="59" hidden="1">
      <c r="B59" s="63">
        <f>IF('Categories'!$B57="","",'Categories'!$B57)</f>
        <v/>
      </c>
      <c r="C59" s="64">
        <f>IF($B59="","",SUMIFS('Records'!$H$5:$H$1004,'Records'!$E$5:$E$1004,$B59,'Records'!$D$5:$D$1004,"&lt;&gt;Income",'Records'!$B$5:$B$1004,"&gt;="&amp;C$7,'Records'!$B$5:$B$1004,"&lt;"&amp;EDATE(C$7,1)))</f>
        <v/>
      </c>
      <c r="D59" s="64">
        <f>IF($B59="","",SUMIFS('Records'!$H$5:$H$1004,'Records'!$E$5:$E$1004,$B59,'Records'!$D$5:$D$1004,"&lt;&gt;Income",'Records'!$B$5:$B$1004,"&gt;="&amp;D$7,'Records'!$B$5:$B$1004,"&lt;"&amp;EDATE(D$7,1)))</f>
        <v/>
      </c>
      <c r="E59" s="64">
        <f>IF($B59="","",SUMIFS('Records'!$H$5:$H$1004,'Records'!$E$5:$E$1004,$B59,'Records'!$D$5:$D$1004,"&lt;&gt;Income",'Records'!$B$5:$B$1004,"&gt;="&amp;E$7,'Records'!$B$5:$B$1004,"&lt;"&amp;EDATE(E$7,1)))</f>
        <v/>
      </c>
      <c r="F59" s="64">
        <f>IF($B59="","",SUMIFS('Records'!$H$5:$H$1004,'Records'!$E$5:$E$1004,$B59,'Records'!$D$5:$D$1004,"&lt;&gt;Income",'Records'!$B$5:$B$1004,"&gt;="&amp;F$7,'Records'!$B$5:$B$1004,"&lt;"&amp;EDATE(F$7,1)))</f>
        <v/>
      </c>
      <c r="G59" s="64">
        <f>IF($B59="","",SUMIFS('Records'!$H$5:$H$1004,'Records'!$E$5:$E$1004,$B59,'Records'!$D$5:$D$1004,"&lt;&gt;Income",'Records'!$B$5:$B$1004,"&gt;="&amp;G$7,'Records'!$B$5:$B$1004,"&lt;"&amp;EDATE(G$7,1)))</f>
        <v/>
      </c>
      <c r="H59" s="64">
        <f>IF($B59="","",SUMIFS('Records'!$H$5:$H$1004,'Records'!$E$5:$E$1004,$B59,'Records'!$D$5:$D$1004,"&lt;&gt;Income",'Records'!$B$5:$B$1004,"&gt;="&amp;H$7,'Records'!$B$5:$B$1004,"&lt;"&amp;EDATE(H$7,1)))</f>
        <v/>
      </c>
      <c r="I59" s="64">
        <f>IF($B59="","",SUMIFS('Records'!$H$5:$H$1004,'Records'!$E$5:$E$1004,$B59,'Records'!$D$5:$D$1004,"&lt;&gt;Income",'Records'!$B$5:$B$1004,"&gt;="&amp;I$7,'Records'!$B$5:$B$1004,"&lt;"&amp;EDATE(I$7,1)))</f>
        <v/>
      </c>
      <c r="J59" s="64">
        <f>IF($B59="","",SUMIFS('Records'!$H$5:$H$1004,'Records'!$E$5:$E$1004,$B59,'Records'!$D$5:$D$1004,"&lt;&gt;Income",'Records'!$B$5:$B$1004,"&gt;="&amp;J$7,'Records'!$B$5:$B$1004,"&lt;"&amp;EDATE(J$7,1)))</f>
        <v/>
      </c>
      <c r="K59" s="64">
        <f>IF($B59="","",SUMIFS('Records'!$H$5:$H$1004,'Records'!$E$5:$E$1004,$B59,'Records'!$D$5:$D$1004,"&lt;&gt;Income",'Records'!$B$5:$B$1004,"&gt;="&amp;K$7,'Records'!$B$5:$B$1004,"&lt;"&amp;EDATE(K$7,1)))</f>
        <v/>
      </c>
      <c r="L59" s="64">
        <f>IF($B59="","",SUMIFS('Records'!$H$5:$H$1004,'Records'!$E$5:$E$1004,$B59,'Records'!$D$5:$D$1004,"&lt;&gt;Income",'Records'!$B$5:$B$1004,"&gt;="&amp;L$7,'Records'!$B$5:$B$1004,"&lt;"&amp;EDATE(L$7,1)))</f>
        <v/>
      </c>
      <c r="M59" s="64">
        <f>IF($B59="","",SUMIFS('Records'!$H$5:$H$1004,'Records'!$E$5:$E$1004,$B59,'Records'!$D$5:$D$1004,"&lt;&gt;Income",'Records'!$B$5:$B$1004,"&gt;="&amp;M$7,'Records'!$B$5:$B$1004,"&lt;"&amp;EDATE(M$7,1)))</f>
        <v/>
      </c>
      <c r="N59" s="64">
        <f>IF($B59="","",SUMIFS('Records'!$H$5:$H$1004,'Records'!$E$5:$E$1004,$B59,'Records'!$D$5:$D$1004,"&lt;&gt;Income",'Records'!$B$5:$B$1004,"&gt;="&amp;N$7,'Records'!$B$5:$B$1004,"&lt;"&amp;EDATE(N$7,1)))</f>
        <v/>
      </c>
      <c r="O59" s="80">
        <f>IF($B59="","",SUM(C59:N59))</f>
        <v/>
      </c>
      <c r="AA59" s="66">
        <f>IF($B59="",0,IF(O59&gt;0,O59+52/10^7,0))</f>
        <v/>
      </c>
    </row>
    <row r="60" hidden="1">
      <c r="B60" s="63">
        <f>IF('Categories'!$B58="","",'Categories'!$B58)</f>
        <v/>
      </c>
      <c r="C60" s="64">
        <f>IF($B60="","",SUMIFS('Records'!$H$5:$H$1004,'Records'!$E$5:$E$1004,$B60,'Records'!$D$5:$D$1004,"&lt;&gt;Income",'Records'!$B$5:$B$1004,"&gt;="&amp;C$7,'Records'!$B$5:$B$1004,"&lt;"&amp;EDATE(C$7,1)))</f>
        <v/>
      </c>
      <c r="D60" s="64">
        <f>IF($B60="","",SUMIFS('Records'!$H$5:$H$1004,'Records'!$E$5:$E$1004,$B60,'Records'!$D$5:$D$1004,"&lt;&gt;Income",'Records'!$B$5:$B$1004,"&gt;="&amp;D$7,'Records'!$B$5:$B$1004,"&lt;"&amp;EDATE(D$7,1)))</f>
        <v/>
      </c>
      <c r="E60" s="64">
        <f>IF($B60="","",SUMIFS('Records'!$H$5:$H$1004,'Records'!$E$5:$E$1004,$B60,'Records'!$D$5:$D$1004,"&lt;&gt;Income",'Records'!$B$5:$B$1004,"&gt;="&amp;E$7,'Records'!$B$5:$B$1004,"&lt;"&amp;EDATE(E$7,1)))</f>
        <v/>
      </c>
      <c r="F60" s="64">
        <f>IF($B60="","",SUMIFS('Records'!$H$5:$H$1004,'Records'!$E$5:$E$1004,$B60,'Records'!$D$5:$D$1004,"&lt;&gt;Income",'Records'!$B$5:$B$1004,"&gt;="&amp;F$7,'Records'!$B$5:$B$1004,"&lt;"&amp;EDATE(F$7,1)))</f>
        <v/>
      </c>
      <c r="G60" s="64">
        <f>IF($B60="","",SUMIFS('Records'!$H$5:$H$1004,'Records'!$E$5:$E$1004,$B60,'Records'!$D$5:$D$1004,"&lt;&gt;Income",'Records'!$B$5:$B$1004,"&gt;="&amp;G$7,'Records'!$B$5:$B$1004,"&lt;"&amp;EDATE(G$7,1)))</f>
        <v/>
      </c>
      <c r="H60" s="64">
        <f>IF($B60="","",SUMIFS('Records'!$H$5:$H$1004,'Records'!$E$5:$E$1004,$B60,'Records'!$D$5:$D$1004,"&lt;&gt;Income",'Records'!$B$5:$B$1004,"&gt;="&amp;H$7,'Records'!$B$5:$B$1004,"&lt;"&amp;EDATE(H$7,1)))</f>
        <v/>
      </c>
      <c r="I60" s="64">
        <f>IF($B60="","",SUMIFS('Records'!$H$5:$H$1004,'Records'!$E$5:$E$1004,$B60,'Records'!$D$5:$D$1004,"&lt;&gt;Income",'Records'!$B$5:$B$1004,"&gt;="&amp;I$7,'Records'!$B$5:$B$1004,"&lt;"&amp;EDATE(I$7,1)))</f>
        <v/>
      </c>
      <c r="J60" s="64">
        <f>IF($B60="","",SUMIFS('Records'!$H$5:$H$1004,'Records'!$E$5:$E$1004,$B60,'Records'!$D$5:$D$1004,"&lt;&gt;Income",'Records'!$B$5:$B$1004,"&gt;="&amp;J$7,'Records'!$B$5:$B$1004,"&lt;"&amp;EDATE(J$7,1)))</f>
        <v/>
      </c>
      <c r="K60" s="64">
        <f>IF($B60="","",SUMIFS('Records'!$H$5:$H$1004,'Records'!$E$5:$E$1004,$B60,'Records'!$D$5:$D$1004,"&lt;&gt;Income",'Records'!$B$5:$B$1004,"&gt;="&amp;K$7,'Records'!$B$5:$B$1004,"&lt;"&amp;EDATE(K$7,1)))</f>
        <v/>
      </c>
      <c r="L60" s="64">
        <f>IF($B60="","",SUMIFS('Records'!$H$5:$H$1004,'Records'!$E$5:$E$1004,$B60,'Records'!$D$5:$D$1004,"&lt;&gt;Income",'Records'!$B$5:$B$1004,"&gt;="&amp;L$7,'Records'!$B$5:$B$1004,"&lt;"&amp;EDATE(L$7,1)))</f>
        <v/>
      </c>
      <c r="M60" s="64">
        <f>IF($B60="","",SUMIFS('Records'!$H$5:$H$1004,'Records'!$E$5:$E$1004,$B60,'Records'!$D$5:$D$1004,"&lt;&gt;Income",'Records'!$B$5:$B$1004,"&gt;="&amp;M$7,'Records'!$B$5:$B$1004,"&lt;"&amp;EDATE(M$7,1)))</f>
        <v/>
      </c>
      <c r="N60" s="64">
        <f>IF($B60="","",SUMIFS('Records'!$H$5:$H$1004,'Records'!$E$5:$E$1004,$B60,'Records'!$D$5:$D$1004,"&lt;&gt;Income",'Records'!$B$5:$B$1004,"&gt;="&amp;N$7,'Records'!$B$5:$B$1004,"&lt;"&amp;EDATE(N$7,1)))</f>
        <v/>
      </c>
      <c r="O60" s="80">
        <f>IF($B60="","",SUM(C60:N60))</f>
        <v/>
      </c>
      <c r="AA60" s="66">
        <f>IF($B60="",0,IF(O60&gt;0,O60+53/10^7,0))</f>
        <v/>
      </c>
    </row>
    <row r="61" hidden="1">
      <c r="B61" s="63">
        <f>IF('Categories'!$B59="","",'Categories'!$B59)</f>
        <v/>
      </c>
      <c r="C61" s="64">
        <f>IF($B61="","",SUMIFS('Records'!$H$5:$H$1004,'Records'!$E$5:$E$1004,$B61,'Records'!$D$5:$D$1004,"&lt;&gt;Income",'Records'!$B$5:$B$1004,"&gt;="&amp;C$7,'Records'!$B$5:$B$1004,"&lt;"&amp;EDATE(C$7,1)))</f>
        <v/>
      </c>
      <c r="D61" s="64">
        <f>IF($B61="","",SUMIFS('Records'!$H$5:$H$1004,'Records'!$E$5:$E$1004,$B61,'Records'!$D$5:$D$1004,"&lt;&gt;Income",'Records'!$B$5:$B$1004,"&gt;="&amp;D$7,'Records'!$B$5:$B$1004,"&lt;"&amp;EDATE(D$7,1)))</f>
        <v/>
      </c>
      <c r="E61" s="64">
        <f>IF($B61="","",SUMIFS('Records'!$H$5:$H$1004,'Records'!$E$5:$E$1004,$B61,'Records'!$D$5:$D$1004,"&lt;&gt;Income",'Records'!$B$5:$B$1004,"&gt;="&amp;E$7,'Records'!$B$5:$B$1004,"&lt;"&amp;EDATE(E$7,1)))</f>
        <v/>
      </c>
      <c r="F61" s="64">
        <f>IF($B61="","",SUMIFS('Records'!$H$5:$H$1004,'Records'!$E$5:$E$1004,$B61,'Records'!$D$5:$D$1004,"&lt;&gt;Income",'Records'!$B$5:$B$1004,"&gt;="&amp;F$7,'Records'!$B$5:$B$1004,"&lt;"&amp;EDATE(F$7,1)))</f>
        <v/>
      </c>
      <c r="G61" s="64">
        <f>IF($B61="","",SUMIFS('Records'!$H$5:$H$1004,'Records'!$E$5:$E$1004,$B61,'Records'!$D$5:$D$1004,"&lt;&gt;Income",'Records'!$B$5:$B$1004,"&gt;="&amp;G$7,'Records'!$B$5:$B$1004,"&lt;"&amp;EDATE(G$7,1)))</f>
        <v/>
      </c>
      <c r="H61" s="64">
        <f>IF($B61="","",SUMIFS('Records'!$H$5:$H$1004,'Records'!$E$5:$E$1004,$B61,'Records'!$D$5:$D$1004,"&lt;&gt;Income",'Records'!$B$5:$B$1004,"&gt;="&amp;H$7,'Records'!$B$5:$B$1004,"&lt;"&amp;EDATE(H$7,1)))</f>
        <v/>
      </c>
      <c r="I61" s="64">
        <f>IF($B61="","",SUMIFS('Records'!$H$5:$H$1004,'Records'!$E$5:$E$1004,$B61,'Records'!$D$5:$D$1004,"&lt;&gt;Income",'Records'!$B$5:$B$1004,"&gt;="&amp;I$7,'Records'!$B$5:$B$1004,"&lt;"&amp;EDATE(I$7,1)))</f>
        <v/>
      </c>
      <c r="J61" s="64">
        <f>IF($B61="","",SUMIFS('Records'!$H$5:$H$1004,'Records'!$E$5:$E$1004,$B61,'Records'!$D$5:$D$1004,"&lt;&gt;Income",'Records'!$B$5:$B$1004,"&gt;="&amp;J$7,'Records'!$B$5:$B$1004,"&lt;"&amp;EDATE(J$7,1)))</f>
        <v/>
      </c>
      <c r="K61" s="64">
        <f>IF($B61="","",SUMIFS('Records'!$H$5:$H$1004,'Records'!$E$5:$E$1004,$B61,'Records'!$D$5:$D$1004,"&lt;&gt;Income",'Records'!$B$5:$B$1004,"&gt;="&amp;K$7,'Records'!$B$5:$B$1004,"&lt;"&amp;EDATE(K$7,1)))</f>
        <v/>
      </c>
      <c r="L61" s="64">
        <f>IF($B61="","",SUMIFS('Records'!$H$5:$H$1004,'Records'!$E$5:$E$1004,$B61,'Records'!$D$5:$D$1004,"&lt;&gt;Income",'Records'!$B$5:$B$1004,"&gt;="&amp;L$7,'Records'!$B$5:$B$1004,"&lt;"&amp;EDATE(L$7,1)))</f>
        <v/>
      </c>
      <c r="M61" s="64">
        <f>IF($B61="","",SUMIFS('Records'!$H$5:$H$1004,'Records'!$E$5:$E$1004,$B61,'Records'!$D$5:$D$1004,"&lt;&gt;Income",'Records'!$B$5:$B$1004,"&gt;="&amp;M$7,'Records'!$B$5:$B$1004,"&lt;"&amp;EDATE(M$7,1)))</f>
        <v/>
      </c>
      <c r="N61" s="64">
        <f>IF($B61="","",SUMIFS('Records'!$H$5:$H$1004,'Records'!$E$5:$E$1004,$B61,'Records'!$D$5:$D$1004,"&lt;&gt;Income",'Records'!$B$5:$B$1004,"&gt;="&amp;N$7,'Records'!$B$5:$B$1004,"&lt;"&amp;EDATE(N$7,1)))</f>
        <v/>
      </c>
      <c r="O61" s="80">
        <f>IF($B61="","",SUM(C61:N61))</f>
        <v/>
      </c>
      <c r="AA61" s="66">
        <f>IF($B61="",0,IF(O61&gt;0,O61+54/10^7,0))</f>
        <v/>
      </c>
    </row>
    <row r="62" hidden="1">
      <c r="B62" s="63">
        <f>IF('Categories'!$B60="","",'Categories'!$B60)</f>
        <v/>
      </c>
      <c r="C62" s="64">
        <f>IF($B62="","",SUMIFS('Records'!$H$5:$H$1004,'Records'!$E$5:$E$1004,$B62,'Records'!$D$5:$D$1004,"&lt;&gt;Income",'Records'!$B$5:$B$1004,"&gt;="&amp;C$7,'Records'!$B$5:$B$1004,"&lt;"&amp;EDATE(C$7,1)))</f>
        <v/>
      </c>
      <c r="D62" s="64">
        <f>IF($B62="","",SUMIFS('Records'!$H$5:$H$1004,'Records'!$E$5:$E$1004,$B62,'Records'!$D$5:$D$1004,"&lt;&gt;Income",'Records'!$B$5:$B$1004,"&gt;="&amp;D$7,'Records'!$B$5:$B$1004,"&lt;"&amp;EDATE(D$7,1)))</f>
        <v/>
      </c>
      <c r="E62" s="64">
        <f>IF($B62="","",SUMIFS('Records'!$H$5:$H$1004,'Records'!$E$5:$E$1004,$B62,'Records'!$D$5:$D$1004,"&lt;&gt;Income",'Records'!$B$5:$B$1004,"&gt;="&amp;E$7,'Records'!$B$5:$B$1004,"&lt;"&amp;EDATE(E$7,1)))</f>
        <v/>
      </c>
      <c r="F62" s="64">
        <f>IF($B62="","",SUMIFS('Records'!$H$5:$H$1004,'Records'!$E$5:$E$1004,$B62,'Records'!$D$5:$D$1004,"&lt;&gt;Income",'Records'!$B$5:$B$1004,"&gt;="&amp;F$7,'Records'!$B$5:$B$1004,"&lt;"&amp;EDATE(F$7,1)))</f>
        <v/>
      </c>
      <c r="G62" s="64">
        <f>IF($B62="","",SUMIFS('Records'!$H$5:$H$1004,'Records'!$E$5:$E$1004,$B62,'Records'!$D$5:$D$1004,"&lt;&gt;Income",'Records'!$B$5:$B$1004,"&gt;="&amp;G$7,'Records'!$B$5:$B$1004,"&lt;"&amp;EDATE(G$7,1)))</f>
        <v/>
      </c>
      <c r="H62" s="64">
        <f>IF($B62="","",SUMIFS('Records'!$H$5:$H$1004,'Records'!$E$5:$E$1004,$B62,'Records'!$D$5:$D$1004,"&lt;&gt;Income",'Records'!$B$5:$B$1004,"&gt;="&amp;H$7,'Records'!$B$5:$B$1004,"&lt;"&amp;EDATE(H$7,1)))</f>
        <v/>
      </c>
      <c r="I62" s="64">
        <f>IF($B62="","",SUMIFS('Records'!$H$5:$H$1004,'Records'!$E$5:$E$1004,$B62,'Records'!$D$5:$D$1004,"&lt;&gt;Income",'Records'!$B$5:$B$1004,"&gt;="&amp;I$7,'Records'!$B$5:$B$1004,"&lt;"&amp;EDATE(I$7,1)))</f>
        <v/>
      </c>
      <c r="J62" s="64">
        <f>IF($B62="","",SUMIFS('Records'!$H$5:$H$1004,'Records'!$E$5:$E$1004,$B62,'Records'!$D$5:$D$1004,"&lt;&gt;Income",'Records'!$B$5:$B$1004,"&gt;="&amp;J$7,'Records'!$B$5:$B$1004,"&lt;"&amp;EDATE(J$7,1)))</f>
        <v/>
      </c>
      <c r="K62" s="64">
        <f>IF($B62="","",SUMIFS('Records'!$H$5:$H$1004,'Records'!$E$5:$E$1004,$B62,'Records'!$D$5:$D$1004,"&lt;&gt;Income",'Records'!$B$5:$B$1004,"&gt;="&amp;K$7,'Records'!$B$5:$B$1004,"&lt;"&amp;EDATE(K$7,1)))</f>
        <v/>
      </c>
      <c r="L62" s="64">
        <f>IF($B62="","",SUMIFS('Records'!$H$5:$H$1004,'Records'!$E$5:$E$1004,$B62,'Records'!$D$5:$D$1004,"&lt;&gt;Income",'Records'!$B$5:$B$1004,"&gt;="&amp;L$7,'Records'!$B$5:$B$1004,"&lt;"&amp;EDATE(L$7,1)))</f>
        <v/>
      </c>
      <c r="M62" s="64">
        <f>IF($B62="","",SUMIFS('Records'!$H$5:$H$1004,'Records'!$E$5:$E$1004,$B62,'Records'!$D$5:$D$1004,"&lt;&gt;Income",'Records'!$B$5:$B$1004,"&gt;="&amp;M$7,'Records'!$B$5:$B$1004,"&lt;"&amp;EDATE(M$7,1)))</f>
        <v/>
      </c>
      <c r="N62" s="64">
        <f>IF($B62="","",SUMIFS('Records'!$H$5:$H$1004,'Records'!$E$5:$E$1004,$B62,'Records'!$D$5:$D$1004,"&lt;&gt;Income",'Records'!$B$5:$B$1004,"&gt;="&amp;N$7,'Records'!$B$5:$B$1004,"&lt;"&amp;EDATE(N$7,1)))</f>
        <v/>
      </c>
      <c r="O62" s="80">
        <f>IF($B62="","",SUM(C62:N62))</f>
        <v/>
      </c>
      <c r="AA62" s="66">
        <f>IF($B62="",0,IF(O62&gt;0,O62+55/10^7,0))</f>
        <v/>
      </c>
    </row>
    <row r="63" hidden="1">
      <c r="B63" s="63">
        <f>IF('Categories'!$B61="","",'Categories'!$B61)</f>
        <v/>
      </c>
      <c r="C63" s="64">
        <f>IF($B63="","",SUMIFS('Records'!$H$5:$H$1004,'Records'!$E$5:$E$1004,$B63,'Records'!$D$5:$D$1004,"&lt;&gt;Income",'Records'!$B$5:$B$1004,"&gt;="&amp;C$7,'Records'!$B$5:$B$1004,"&lt;"&amp;EDATE(C$7,1)))</f>
        <v/>
      </c>
      <c r="D63" s="64">
        <f>IF($B63="","",SUMIFS('Records'!$H$5:$H$1004,'Records'!$E$5:$E$1004,$B63,'Records'!$D$5:$D$1004,"&lt;&gt;Income",'Records'!$B$5:$B$1004,"&gt;="&amp;D$7,'Records'!$B$5:$B$1004,"&lt;"&amp;EDATE(D$7,1)))</f>
        <v/>
      </c>
      <c r="E63" s="64">
        <f>IF($B63="","",SUMIFS('Records'!$H$5:$H$1004,'Records'!$E$5:$E$1004,$B63,'Records'!$D$5:$D$1004,"&lt;&gt;Income",'Records'!$B$5:$B$1004,"&gt;="&amp;E$7,'Records'!$B$5:$B$1004,"&lt;"&amp;EDATE(E$7,1)))</f>
        <v/>
      </c>
      <c r="F63" s="64">
        <f>IF($B63="","",SUMIFS('Records'!$H$5:$H$1004,'Records'!$E$5:$E$1004,$B63,'Records'!$D$5:$D$1004,"&lt;&gt;Income",'Records'!$B$5:$B$1004,"&gt;="&amp;F$7,'Records'!$B$5:$B$1004,"&lt;"&amp;EDATE(F$7,1)))</f>
        <v/>
      </c>
      <c r="G63" s="64">
        <f>IF($B63="","",SUMIFS('Records'!$H$5:$H$1004,'Records'!$E$5:$E$1004,$B63,'Records'!$D$5:$D$1004,"&lt;&gt;Income",'Records'!$B$5:$B$1004,"&gt;="&amp;G$7,'Records'!$B$5:$B$1004,"&lt;"&amp;EDATE(G$7,1)))</f>
        <v/>
      </c>
      <c r="H63" s="64">
        <f>IF($B63="","",SUMIFS('Records'!$H$5:$H$1004,'Records'!$E$5:$E$1004,$B63,'Records'!$D$5:$D$1004,"&lt;&gt;Income",'Records'!$B$5:$B$1004,"&gt;="&amp;H$7,'Records'!$B$5:$B$1004,"&lt;"&amp;EDATE(H$7,1)))</f>
        <v/>
      </c>
      <c r="I63" s="64">
        <f>IF($B63="","",SUMIFS('Records'!$H$5:$H$1004,'Records'!$E$5:$E$1004,$B63,'Records'!$D$5:$D$1004,"&lt;&gt;Income",'Records'!$B$5:$B$1004,"&gt;="&amp;I$7,'Records'!$B$5:$B$1004,"&lt;"&amp;EDATE(I$7,1)))</f>
        <v/>
      </c>
      <c r="J63" s="64">
        <f>IF($B63="","",SUMIFS('Records'!$H$5:$H$1004,'Records'!$E$5:$E$1004,$B63,'Records'!$D$5:$D$1004,"&lt;&gt;Income",'Records'!$B$5:$B$1004,"&gt;="&amp;J$7,'Records'!$B$5:$B$1004,"&lt;"&amp;EDATE(J$7,1)))</f>
        <v/>
      </c>
      <c r="K63" s="64">
        <f>IF($B63="","",SUMIFS('Records'!$H$5:$H$1004,'Records'!$E$5:$E$1004,$B63,'Records'!$D$5:$D$1004,"&lt;&gt;Income",'Records'!$B$5:$B$1004,"&gt;="&amp;K$7,'Records'!$B$5:$B$1004,"&lt;"&amp;EDATE(K$7,1)))</f>
        <v/>
      </c>
      <c r="L63" s="64">
        <f>IF($B63="","",SUMIFS('Records'!$H$5:$H$1004,'Records'!$E$5:$E$1004,$B63,'Records'!$D$5:$D$1004,"&lt;&gt;Income",'Records'!$B$5:$B$1004,"&gt;="&amp;L$7,'Records'!$B$5:$B$1004,"&lt;"&amp;EDATE(L$7,1)))</f>
        <v/>
      </c>
      <c r="M63" s="64">
        <f>IF($B63="","",SUMIFS('Records'!$H$5:$H$1004,'Records'!$E$5:$E$1004,$B63,'Records'!$D$5:$D$1004,"&lt;&gt;Income",'Records'!$B$5:$B$1004,"&gt;="&amp;M$7,'Records'!$B$5:$B$1004,"&lt;"&amp;EDATE(M$7,1)))</f>
        <v/>
      </c>
      <c r="N63" s="64">
        <f>IF($B63="","",SUMIFS('Records'!$H$5:$H$1004,'Records'!$E$5:$E$1004,$B63,'Records'!$D$5:$D$1004,"&lt;&gt;Income",'Records'!$B$5:$B$1004,"&gt;="&amp;N$7,'Records'!$B$5:$B$1004,"&lt;"&amp;EDATE(N$7,1)))</f>
        <v/>
      </c>
      <c r="O63" s="80">
        <f>IF($B63="","",SUM(C63:N63))</f>
        <v/>
      </c>
      <c r="AA63" s="66">
        <f>IF($B63="",0,IF(O63&gt;0,O63+56/10^7,0))</f>
        <v/>
      </c>
    </row>
    <row r="64" hidden="1">
      <c r="B64" s="63">
        <f>IF('Categories'!$B62="","",'Categories'!$B62)</f>
        <v/>
      </c>
      <c r="C64" s="64">
        <f>IF($B64="","",SUMIFS('Records'!$H$5:$H$1004,'Records'!$E$5:$E$1004,$B64,'Records'!$D$5:$D$1004,"&lt;&gt;Income",'Records'!$B$5:$B$1004,"&gt;="&amp;C$7,'Records'!$B$5:$B$1004,"&lt;"&amp;EDATE(C$7,1)))</f>
        <v/>
      </c>
      <c r="D64" s="64">
        <f>IF($B64="","",SUMIFS('Records'!$H$5:$H$1004,'Records'!$E$5:$E$1004,$B64,'Records'!$D$5:$D$1004,"&lt;&gt;Income",'Records'!$B$5:$B$1004,"&gt;="&amp;D$7,'Records'!$B$5:$B$1004,"&lt;"&amp;EDATE(D$7,1)))</f>
        <v/>
      </c>
      <c r="E64" s="64">
        <f>IF($B64="","",SUMIFS('Records'!$H$5:$H$1004,'Records'!$E$5:$E$1004,$B64,'Records'!$D$5:$D$1004,"&lt;&gt;Income",'Records'!$B$5:$B$1004,"&gt;="&amp;E$7,'Records'!$B$5:$B$1004,"&lt;"&amp;EDATE(E$7,1)))</f>
        <v/>
      </c>
      <c r="F64" s="64">
        <f>IF($B64="","",SUMIFS('Records'!$H$5:$H$1004,'Records'!$E$5:$E$1004,$B64,'Records'!$D$5:$D$1004,"&lt;&gt;Income",'Records'!$B$5:$B$1004,"&gt;="&amp;F$7,'Records'!$B$5:$B$1004,"&lt;"&amp;EDATE(F$7,1)))</f>
        <v/>
      </c>
      <c r="G64" s="64">
        <f>IF($B64="","",SUMIFS('Records'!$H$5:$H$1004,'Records'!$E$5:$E$1004,$B64,'Records'!$D$5:$D$1004,"&lt;&gt;Income",'Records'!$B$5:$B$1004,"&gt;="&amp;G$7,'Records'!$B$5:$B$1004,"&lt;"&amp;EDATE(G$7,1)))</f>
        <v/>
      </c>
      <c r="H64" s="64">
        <f>IF($B64="","",SUMIFS('Records'!$H$5:$H$1004,'Records'!$E$5:$E$1004,$B64,'Records'!$D$5:$D$1004,"&lt;&gt;Income",'Records'!$B$5:$B$1004,"&gt;="&amp;H$7,'Records'!$B$5:$B$1004,"&lt;"&amp;EDATE(H$7,1)))</f>
        <v/>
      </c>
      <c r="I64" s="64">
        <f>IF($B64="","",SUMIFS('Records'!$H$5:$H$1004,'Records'!$E$5:$E$1004,$B64,'Records'!$D$5:$D$1004,"&lt;&gt;Income",'Records'!$B$5:$B$1004,"&gt;="&amp;I$7,'Records'!$B$5:$B$1004,"&lt;"&amp;EDATE(I$7,1)))</f>
        <v/>
      </c>
      <c r="J64" s="64">
        <f>IF($B64="","",SUMIFS('Records'!$H$5:$H$1004,'Records'!$E$5:$E$1004,$B64,'Records'!$D$5:$D$1004,"&lt;&gt;Income",'Records'!$B$5:$B$1004,"&gt;="&amp;J$7,'Records'!$B$5:$B$1004,"&lt;"&amp;EDATE(J$7,1)))</f>
        <v/>
      </c>
      <c r="K64" s="64">
        <f>IF($B64="","",SUMIFS('Records'!$H$5:$H$1004,'Records'!$E$5:$E$1004,$B64,'Records'!$D$5:$D$1004,"&lt;&gt;Income",'Records'!$B$5:$B$1004,"&gt;="&amp;K$7,'Records'!$B$5:$B$1004,"&lt;"&amp;EDATE(K$7,1)))</f>
        <v/>
      </c>
      <c r="L64" s="64">
        <f>IF($B64="","",SUMIFS('Records'!$H$5:$H$1004,'Records'!$E$5:$E$1004,$B64,'Records'!$D$5:$D$1004,"&lt;&gt;Income",'Records'!$B$5:$B$1004,"&gt;="&amp;L$7,'Records'!$B$5:$B$1004,"&lt;"&amp;EDATE(L$7,1)))</f>
        <v/>
      </c>
      <c r="M64" s="64">
        <f>IF($B64="","",SUMIFS('Records'!$H$5:$H$1004,'Records'!$E$5:$E$1004,$B64,'Records'!$D$5:$D$1004,"&lt;&gt;Income",'Records'!$B$5:$B$1004,"&gt;="&amp;M$7,'Records'!$B$5:$B$1004,"&lt;"&amp;EDATE(M$7,1)))</f>
        <v/>
      </c>
      <c r="N64" s="64">
        <f>IF($B64="","",SUMIFS('Records'!$H$5:$H$1004,'Records'!$E$5:$E$1004,$B64,'Records'!$D$5:$D$1004,"&lt;&gt;Income",'Records'!$B$5:$B$1004,"&gt;="&amp;N$7,'Records'!$B$5:$B$1004,"&lt;"&amp;EDATE(N$7,1)))</f>
        <v/>
      </c>
      <c r="O64" s="80">
        <f>IF($B64="","",SUM(C64:N64))</f>
        <v/>
      </c>
      <c r="AA64" s="66">
        <f>IF($B64="",0,IF(O64&gt;0,O64+57/10^7,0))</f>
        <v/>
      </c>
    </row>
    <row r="65" hidden="1">
      <c r="B65" s="63">
        <f>IF('Categories'!$B63="","",'Categories'!$B63)</f>
        <v/>
      </c>
      <c r="C65" s="64">
        <f>IF($B65="","",SUMIFS('Records'!$H$5:$H$1004,'Records'!$E$5:$E$1004,$B65,'Records'!$D$5:$D$1004,"&lt;&gt;Income",'Records'!$B$5:$B$1004,"&gt;="&amp;C$7,'Records'!$B$5:$B$1004,"&lt;"&amp;EDATE(C$7,1)))</f>
        <v/>
      </c>
      <c r="D65" s="64">
        <f>IF($B65="","",SUMIFS('Records'!$H$5:$H$1004,'Records'!$E$5:$E$1004,$B65,'Records'!$D$5:$D$1004,"&lt;&gt;Income",'Records'!$B$5:$B$1004,"&gt;="&amp;D$7,'Records'!$B$5:$B$1004,"&lt;"&amp;EDATE(D$7,1)))</f>
        <v/>
      </c>
      <c r="E65" s="64">
        <f>IF($B65="","",SUMIFS('Records'!$H$5:$H$1004,'Records'!$E$5:$E$1004,$B65,'Records'!$D$5:$D$1004,"&lt;&gt;Income",'Records'!$B$5:$B$1004,"&gt;="&amp;E$7,'Records'!$B$5:$B$1004,"&lt;"&amp;EDATE(E$7,1)))</f>
        <v/>
      </c>
      <c r="F65" s="64">
        <f>IF($B65="","",SUMIFS('Records'!$H$5:$H$1004,'Records'!$E$5:$E$1004,$B65,'Records'!$D$5:$D$1004,"&lt;&gt;Income",'Records'!$B$5:$B$1004,"&gt;="&amp;F$7,'Records'!$B$5:$B$1004,"&lt;"&amp;EDATE(F$7,1)))</f>
        <v/>
      </c>
      <c r="G65" s="64">
        <f>IF($B65="","",SUMIFS('Records'!$H$5:$H$1004,'Records'!$E$5:$E$1004,$B65,'Records'!$D$5:$D$1004,"&lt;&gt;Income",'Records'!$B$5:$B$1004,"&gt;="&amp;G$7,'Records'!$B$5:$B$1004,"&lt;"&amp;EDATE(G$7,1)))</f>
        <v/>
      </c>
      <c r="H65" s="64">
        <f>IF($B65="","",SUMIFS('Records'!$H$5:$H$1004,'Records'!$E$5:$E$1004,$B65,'Records'!$D$5:$D$1004,"&lt;&gt;Income",'Records'!$B$5:$B$1004,"&gt;="&amp;H$7,'Records'!$B$5:$B$1004,"&lt;"&amp;EDATE(H$7,1)))</f>
        <v/>
      </c>
      <c r="I65" s="64">
        <f>IF($B65="","",SUMIFS('Records'!$H$5:$H$1004,'Records'!$E$5:$E$1004,$B65,'Records'!$D$5:$D$1004,"&lt;&gt;Income",'Records'!$B$5:$B$1004,"&gt;="&amp;I$7,'Records'!$B$5:$B$1004,"&lt;"&amp;EDATE(I$7,1)))</f>
        <v/>
      </c>
      <c r="J65" s="64">
        <f>IF($B65="","",SUMIFS('Records'!$H$5:$H$1004,'Records'!$E$5:$E$1004,$B65,'Records'!$D$5:$D$1004,"&lt;&gt;Income",'Records'!$B$5:$B$1004,"&gt;="&amp;J$7,'Records'!$B$5:$B$1004,"&lt;"&amp;EDATE(J$7,1)))</f>
        <v/>
      </c>
      <c r="K65" s="64">
        <f>IF($B65="","",SUMIFS('Records'!$H$5:$H$1004,'Records'!$E$5:$E$1004,$B65,'Records'!$D$5:$D$1004,"&lt;&gt;Income",'Records'!$B$5:$B$1004,"&gt;="&amp;K$7,'Records'!$B$5:$B$1004,"&lt;"&amp;EDATE(K$7,1)))</f>
        <v/>
      </c>
      <c r="L65" s="64">
        <f>IF($B65="","",SUMIFS('Records'!$H$5:$H$1004,'Records'!$E$5:$E$1004,$B65,'Records'!$D$5:$D$1004,"&lt;&gt;Income",'Records'!$B$5:$B$1004,"&gt;="&amp;L$7,'Records'!$B$5:$B$1004,"&lt;"&amp;EDATE(L$7,1)))</f>
        <v/>
      </c>
      <c r="M65" s="64">
        <f>IF($B65="","",SUMIFS('Records'!$H$5:$H$1004,'Records'!$E$5:$E$1004,$B65,'Records'!$D$5:$D$1004,"&lt;&gt;Income",'Records'!$B$5:$B$1004,"&gt;="&amp;M$7,'Records'!$B$5:$B$1004,"&lt;"&amp;EDATE(M$7,1)))</f>
        <v/>
      </c>
      <c r="N65" s="64">
        <f>IF($B65="","",SUMIFS('Records'!$H$5:$H$1004,'Records'!$E$5:$E$1004,$B65,'Records'!$D$5:$D$1004,"&lt;&gt;Income",'Records'!$B$5:$B$1004,"&gt;="&amp;N$7,'Records'!$B$5:$B$1004,"&lt;"&amp;EDATE(N$7,1)))</f>
        <v/>
      </c>
      <c r="O65" s="80">
        <f>IF($B65="","",SUM(C65:N65))</f>
        <v/>
      </c>
      <c r="AA65" s="66">
        <f>IF($B65="",0,IF(O65&gt;0,O65+58/10^7,0))</f>
        <v/>
      </c>
    </row>
    <row r="66" hidden="1">
      <c r="B66" s="63">
        <f>IF('Categories'!$B64="","",'Categories'!$B64)</f>
        <v/>
      </c>
      <c r="C66" s="64">
        <f>IF($B66="","",SUMIFS('Records'!$H$5:$H$1004,'Records'!$E$5:$E$1004,$B66,'Records'!$D$5:$D$1004,"&lt;&gt;Income",'Records'!$B$5:$B$1004,"&gt;="&amp;C$7,'Records'!$B$5:$B$1004,"&lt;"&amp;EDATE(C$7,1)))</f>
        <v/>
      </c>
      <c r="D66" s="64">
        <f>IF($B66="","",SUMIFS('Records'!$H$5:$H$1004,'Records'!$E$5:$E$1004,$B66,'Records'!$D$5:$D$1004,"&lt;&gt;Income",'Records'!$B$5:$B$1004,"&gt;="&amp;D$7,'Records'!$B$5:$B$1004,"&lt;"&amp;EDATE(D$7,1)))</f>
        <v/>
      </c>
      <c r="E66" s="64">
        <f>IF($B66="","",SUMIFS('Records'!$H$5:$H$1004,'Records'!$E$5:$E$1004,$B66,'Records'!$D$5:$D$1004,"&lt;&gt;Income",'Records'!$B$5:$B$1004,"&gt;="&amp;E$7,'Records'!$B$5:$B$1004,"&lt;"&amp;EDATE(E$7,1)))</f>
        <v/>
      </c>
      <c r="F66" s="64">
        <f>IF($B66="","",SUMIFS('Records'!$H$5:$H$1004,'Records'!$E$5:$E$1004,$B66,'Records'!$D$5:$D$1004,"&lt;&gt;Income",'Records'!$B$5:$B$1004,"&gt;="&amp;F$7,'Records'!$B$5:$B$1004,"&lt;"&amp;EDATE(F$7,1)))</f>
        <v/>
      </c>
      <c r="G66" s="64">
        <f>IF($B66="","",SUMIFS('Records'!$H$5:$H$1004,'Records'!$E$5:$E$1004,$B66,'Records'!$D$5:$D$1004,"&lt;&gt;Income",'Records'!$B$5:$B$1004,"&gt;="&amp;G$7,'Records'!$B$5:$B$1004,"&lt;"&amp;EDATE(G$7,1)))</f>
        <v/>
      </c>
      <c r="H66" s="64">
        <f>IF($B66="","",SUMIFS('Records'!$H$5:$H$1004,'Records'!$E$5:$E$1004,$B66,'Records'!$D$5:$D$1004,"&lt;&gt;Income",'Records'!$B$5:$B$1004,"&gt;="&amp;H$7,'Records'!$B$5:$B$1004,"&lt;"&amp;EDATE(H$7,1)))</f>
        <v/>
      </c>
      <c r="I66" s="64">
        <f>IF($B66="","",SUMIFS('Records'!$H$5:$H$1004,'Records'!$E$5:$E$1004,$B66,'Records'!$D$5:$D$1004,"&lt;&gt;Income",'Records'!$B$5:$B$1004,"&gt;="&amp;I$7,'Records'!$B$5:$B$1004,"&lt;"&amp;EDATE(I$7,1)))</f>
        <v/>
      </c>
      <c r="J66" s="64">
        <f>IF($B66="","",SUMIFS('Records'!$H$5:$H$1004,'Records'!$E$5:$E$1004,$B66,'Records'!$D$5:$D$1004,"&lt;&gt;Income",'Records'!$B$5:$B$1004,"&gt;="&amp;J$7,'Records'!$B$5:$B$1004,"&lt;"&amp;EDATE(J$7,1)))</f>
        <v/>
      </c>
      <c r="K66" s="64">
        <f>IF($B66="","",SUMIFS('Records'!$H$5:$H$1004,'Records'!$E$5:$E$1004,$B66,'Records'!$D$5:$D$1004,"&lt;&gt;Income",'Records'!$B$5:$B$1004,"&gt;="&amp;K$7,'Records'!$B$5:$B$1004,"&lt;"&amp;EDATE(K$7,1)))</f>
        <v/>
      </c>
      <c r="L66" s="64">
        <f>IF($B66="","",SUMIFS('Records'!$H$5:$H$1004,'Records'!$E$5:$E$1004,$B66,'Records'!$D$5:$D$1004,"&lt;&gt;Income",'Records'!$B$5:$B$1004,"&gt;="&amp;L$7,'Records'!$B$5:$B$1004,"&lt;"&amp;EDATE(L$7,1)))</f>
        <v/>
      </c>
      <c r="M66" s="64">
        <f>IF($B66="","",SUMIFS('Records'!$H$5:$H$1004,'Records'!$E$5:$E$1004,$B66,'Records'!$D$5:$D$1004,"&lt;&gt;Income",'Records'!$B$5:$B$1004,"&gt;="&amp;M$7,'Records'!$B$5:$B$1004,"&lt;"&amp;EDATE(M$7,1)))</f>
        <v/>
      </c>
      <c r="N66" s="64">
        <f>IF($B66="","",SUMIFS('Records'!$H$5:$H$1004,'Records'!$E$5:$E$1004,$B66,'Records'!$D$5:$D$1004,"&lt;&gt;Income",'Records'!$B$5:$B$1004,"&gt;="&amp;N$7,'Records'!$B$5:$B$1004,"&lt;"&amp;EDATE(N$7,1)))</f>
        <v/>
      </c>
      <c r="O66" s="80">
        <f>IF($B66="","",SUM(C66:N66))</f>
        <v/>
      </c>
      <c r="AA66" s="66">
        <f>IF($B66="",0,IF(O66&gt;0,O66+59/10^7,0))</f>
        <v/>
      </c>
    </row>
    <row r="67" hidden="1">
      <c r="B67" s="63">
        <f>IF('Categories'!$B65="","",'Categories'!$B65)</f>
        <v/>
      </c>
      <c r="C67" s="64">
        <f>IF($B67="","",SUMIFS('Records'!$H$5:$H$1004,'Records'!$E$5:$E$1004,$B67,'Records'!$D$5:$D$1004,"&lt;&gt;Income",'Records'!$B$5:$B$1004,"&gt;="&amp;C$7,'Records'!$B$5:$B$1004,"&lt;"&amp;EDATE(C$7,1)))</f>
        <v/>
      </c>
      <c r="D67" s="64">
        <f>IF($B67="","",SUMIFS('Records'!$H$5:$H$1004,'Records'!$E$5:$E$1004,$B67,'Records'!$D$5:$D$1004,"&lt;&gt;Income",'Records'!$B$5:$B$1004,"&gt;="&amp;D$7,'Records'!$B$5:$B$1004,"&lt;"&amp;EDATE(D$7,1)))</f>
        <v/>
      </c>
      <c r="E67" s="64">
        <f>IF($B67="","",SUMIFS('Records'!$H$5:$H$1004,'Records'!$E$5:$E$1004,$B67,'Records'!$D$5:$D$1004,"&lt;&gt;Income",'Records'!$B$5:$B$1004,"&gt;="&amp;E$7,'Records'!$B$5:$B$1004,"&lt;"&amp;EDATE(E$7,1)))</f>
        <v/>
      </c>
      <c r="F67" s="64">
        <f>IF($B67="","",SUMIFS('Records'!$H$5:$H$1004,'Records'!$E$5:$E$1004,$B67,'Records'!$D$5:$D$1004,"&lt;&gt;Income",'Records'!$B$5:$B$1004,"&gt;="&amp;F$7,'Records'!$B$5:$B$1004,"&lt;"&amp;EDATE(F$7,1)))</f>
        <v/>
      </c>
      <c r="G67" s="64">
        <f>IF($B67="","",SUMIFS('Records'!$H$5:$H$1004,'Records'!$E$5:$E$1004,$B67,'Records'!$D$5:$D$1004,"&lt;&gt;Income",'Records'!$B$5:$B$1004,"&gt;="&amp;G$7,'Records'!$B$5:$B$1004,"&lt;"&amp;EDATE(G$7,1)))</f>
        <v/>
      </c>
      <c r="H67" s="64">
        <f>IF($B67="","",SUMIFS('Records'!$H$5:$H$1004,'Records'!$E$5:$E$1004,$B67,'Records'!$D$5:$D$1004,"&lt;&gt;Income",'Records'!$B$5:$B$1004,"&gt;="&amp;H$7,'Records'!$B$5:$B$1004,"&lt;"&amp;EDATE(H$7,1)))</f>
        <v/>
      </c>
      <c r="I67" s="64">
        <f>IF($B67="","",SUMIFS('Records'!$H$5:$H$1004,'Records'!$E$5:$E$1004,$B67,'Records'!$D$5:$D$1004,"&lt;&gt;Income",'Records'!$B$5:$B$1004,"&gt;="&amp;I$7,'Records'!$B$5:$B$1004,"&lt;"&amp;EDATE(I$7,1)))</f>
        <v/>
      </c>
      <c r="J67" s="64">
        <f>IF($B67="","",SUMIFS('Records'!$H$5:$H$1004,'Records'!$E$5:$E$1004,$B67,'Records'!$D$5:$D$1004,"&lt;&gt;Income",'Records'!$B$5:$B$1004,"&gt;="&amp;J$7,'Records'!$B$5:$B$1004,"&lt;"&amp;EDATE(J$7,1)))</f>
        <v/>
      </c>
      <c r="K67" s="64">
        <f>IF($B67="","",SUMIFS('Records'!$H$5:$H$1004,'Records'!$E$5:$E$1004,$B67,'Records'!$D$5:$D$1004,"&lt;&gt;Income",'Records'!$B$5:$B$1004,"&gt;="&amp;K$7,'Records'!$B$5:$B$1004,"&lt;"&amp;EDATE(K$7,1)))</f>
        <v/>
      </c>
      <c r="L67" s="64">
        <f>IF($B67="","",SUMIFS('Records'!$H$5:$H$1004,'Records'!$E$5:$E$1004,$B67,'Records'!$D$5:$D$1004,"&lt;&gt;Income",'Records'!$B$5:$B$1004,"&gt;="&amp;L$7,'Records'!$B$5:$B$1004,"&lt;"&amp;EDATE(L$7,1)))</f>
        <v/>
      </c>
      <c r="M67" s="64">
        <f>IF($B67="","",SUMIFS('Records'!$H$5:$H$1004,'Records'!$E$5:$E$1004,$B67,'Records'!$D$5:$D$1004,"&lt;&gt;Income",'Records'!$B$5:$B$1004,"&gt;="&amp;M$7,'Records'!$B$5:$B$1004,"&lt;"&amp;EDATE(M$7,1)))</f>
        <v/>
      </c>
      <c r="N67" s="64">
        <f>IF($B67="","",SUMIFS('Records'!$H$5:$H$1004,'Records'!$E$5:$E$1004,$B67,'Records'!$D$5:$D$1004,"&lt;&gt;Income",'Records'!$B$5:$B$1004,"&gt;="&amp;N$7,'Records'!$B$5:$B$1004,"&lt;"&amp;EDATE(N$7,1)))</f>
        <v/>
      </c>
      <c r="O67" s="80">
        <f>IF($B67="","",SUM(C67:N67))</f>
        <v/>
      </c>
      <c r="AA67" s="66">
        <f>IF($B67="",0,IF(O67&gt;0,O67+60/10^7,0))</f>
        <v/>
      </c>
    </row>
    <row r="68">
      <c r="B68" s="67" t="inlineStr">
        <is>
          <t>Other / no category</t>
        </is>
      </c>
      <c r="C68" s="69">
        <f>C69-SUM(C8:C67)</f>
        <v/>
      </c>
      <c r="D68" s="69">
        <f>D69-SUM(D8:D67)</f>
        <v/>
      </c>
      <c r="E68" s="69">
        <f>E69-SUM(E8:E67)</f>
        <v/>
      </c>
      <c r="F68" s="69">
        <f>F69-SUM(F8:F67)</f>
        <v/>
      </c>
      <c r="G68" s="69">
        <f>G69-SUM(G8:G67)</f>
        <v/>
      </c>
      <c r="H68" s="69">
        <f>H69-SUM(H8:H67)</f>
        <v/>
      </c>
      <c r="I68" s="69">
        <f>I69-SUM(I8:I67)</f>
        <v/>
      </c>
      <c r="J68" s="69">
        <f>J69-SUM(J8:J67)</f>
        <v/>
      </c>
      <c r="K68" s="69">
        <f>K69-SUM(K8:K67)</f>
        <v/>
      </c>
      <c r="L68" s="69">
        <f>L69-SUM(L8:L67)</f>
        <v/>
      </c>
      <c r="M68" s="69">
        <f>M69-SUM(M8:M67)</f>
        <v/>
      </c>
      <c r="N68" s="69">
        <f>N69-SUM(N8:N67)</f>
        <v/>
      </c>
      <c r="O68" s="80">
        <f>SUM(C68:N68)</f>
        <v/>
      </c>
      <c r="AA68" s="66">
        <f>IF($B68="",0,IF(O68&gt;0,O68+61/10^7,0))</f>
        <v/>
      </c>
    </row>
    <row r="69">
      <c r="B69" s="81" t="inlineStr">
        <is>
          <t>Total expenses</t>
        </is>
      </c>
      <c r="C69" s="82">
        <f>SUMIFS('Records'!$H$5:$H$1004,'Records'!$D$5:$D$1004,"&lt;&gt;Income",'Records'!$B$5:$B$1004,"&gt;="&amp;C$7,'Records'!$B$5:$B$1004,"&lt;"&amp;EDATE(C$7,1))</f>
        <v/>
      </c>
      <c r="D69" s="82">
        <f>SUMIFS('Records'!$H$5:$H$1004,'Records'!$D$5:$D$1004,"&lt;&gt;Income",'Records'!$B$5:$B$1004,"&gt;="&amp;D$7,'Records'!$B$5:$B$1004,"&lt;"&amp;EDATE(D$7,1))</f>
        <v/>
      </c>
      <c r="E69" s="82">
        <f>SUMIFS('Records'!$H$5:$H$1004,'Records'!$D$5:$D$1004,"&lt;&gt;Income",'Records'!$B$5:$B$1004,"&gt;="&amp;E$7,'Records'!$B$5:$B$1004,"&lt;"&amp;EDATE(E$7,1))</f>
        <v/>
      </c>
      <c r="F69" s="82">
        <f>SUMIFS('Records'!$H$5:$H$1004,'Records'!$D$5:$D$1004,"&lt;&gt;Income",'Records'!$B$5:$B$1004,"&gt;="&amp;F$7,'Records'!$B$5:$B$1004,"&lt;"&amp;EDATE(F$7,1))</f>
        <v/>
      </c>
      <c r="G69" s="82">
        <f>SUMIFS('Records'!$H$5:$H$1004,'Records'!$D$5:$D$1004,"&lt;&gt;Income",'Records'!$B$5:$B$1004,"&gt;="&amp;G$7,'Records'!$B$5:$B$1004,"&lt;"&amp;EDATE(G$7,1))</f>
        <v/>
      </c>
      <c r="H69" s="82">
        <f>SUMIFS('Records'!$H$5:$H$1004,'Records'!$D$5:$D$1004,"&lt;&gt;Income",'Records'!$B$5:$B$1004,"&gt;="&amp;H$7,'Records'!$B$5:$B$1004,"&lt;"&amp;EDATE(H$7,1))</f>
        <v/>
      </c>
      <c r="I69" s="82">
        <f>SUMIFS('Records'!$H$5:$H$1004,'Records'!$D$5:$D$1004,"&lt;&gt;Income",'Records'!$B$5:$B$1004,"&gt;="&amp;I$7,'Records'!$B$5:$B$1004,"&lt;"&amp;EDATE(I$7,1))</f>
        <v/>
      </c>
      <c r="J69" s="82">
        <f>SUMIFS('Records'!$H$5:$H$1004,'Records'!$D$5:$D$1004,"&lt;&gt;Income",'Records'!$B$5:$B$1004,"&gt;="&amp;J$7,'Records'!$B$5:$B$1004,"&lt;"&amp;EDATE(J$7,1))</f>
        <v/>
      </c>
      <c r="K69" s="82">
        <f>SUMIFS('Records'!$H$5:$H$1004,'Records'!$D$5:$D$1004,"&lt;&gt;Income",'Records'!$B$5:$B$1004,"&gt;="&amp;K$7,'Records'!$B$5:$B$1004,"&lt;"&amp;EDATE(K$7,1))</f>
        <v/>
      </c>
      <c r="L69" s="82">
        <f>SUMIFS('Records'!$H$5:$H$1004,'Records'!$D$5:$D$1004,"&lt;&gt;Income",'Records'!$B$5:$B$1004,"&gt;="&amp;L$7,'Records'!$B$5:$B$1004,"&lt;"&amp;EDATE(L$7,1))</f>
        <v/>
      </c>
      <c r="M69" s="82">
        <f>SUMIFS('Records'!$H$5:$H$1004,'Records'!$D$5:$D$1004,"&lt;&gt;Income",'Records'!$B$5:$B$1004,"&gt;="&amp;M$7,'Records'!$B$5:$B$1004,"&lt;"&amp;EDATE(M$7,1))</f>
        <v/>
      </c>
      <c r="N69" s="82">
        <f>SUMIFS('Records'!$H$5:$H$1004,'Records'!$D$5:$D$1004,"&lt;&gt;Income",'Records'!$B$5:$B$1004,"&gt;="&amp;N$7,'Records'!$B$5:$B$1004,"&lt;"&amp;EDATE(N$7,1))</f>
        <v/>
      </c>
      <c r="O69" s="80">
        <f>SUM(C69:N69)</f>
        <v/>
      </c>
    </row>
    <row r="70">
      <c r="B70" s="27" t="inlineStr">
        <is>
          <t>Planned expenses</t>
        </is>
      </c>
      <c r="C70" s="83">
        <f>'Budget'!D$66</f>
        <v/>
      </c>
      <c r="D70" s="83">
        <f>'Budget'!E$66</f>
        <v/>
      </c>
      <c r="E70" s="83">
        <f>'Budget'!F$66</f>
        <v/>
      </c>
      <c r="F70" s="83">
        <f>'Budget'!G$66</f>
        <v/>
      </c>
      <c r="G70" s="83">
        <f>'Budget'!H$66</f>
        <v/>
      </c>
      <c r="H70" s="83">
        <f>'Budget'!I$66</f>
        <v/>
      </c>
      <c r="I70" s="83">
        <f>'Budget'!J$66</f>
        <v/>
      </c>
      <c r="J70" s="83">
        <f>'Budget'!K$66</f>
        <v/>
      </c>
      <c r="K70" s="83">
        <f>'Budget'!L$66</f>
        <v/>
      </c>
      <c r="L70" s="83">
        <f>'Budget'!M$66</f>
        <v/>
      </c>
      <c r="M70" s="83">
        <f>'Budget'!N$66</f>
        <v/>
      </c>
      <c r="N70" s="83">
        <f>'Budget'!O$66</f>
        <v/>
      </c>
      <c r="O70" s="80">
        <f>SUM(C70:N70)</f>
        <v/>
      </c>
    </row>
    <row r="71">
      <c r="B71" s="84" t="inlineStr">
        <is>
          <t>Income</t>
        </is>
      </c>
      <c r="C71" s="85">
        <f>SUMIFS('Records'!$H$5:$H$1004,'Records'!$D$5:$D$1004,"Income",'Records'!$B$5:$B$1004,"&gt;="&amp;C$7,'Records'!$B$5:$B$1004,"&lt;"&amp;EDATE(C$7,1))</f>
        <v/>
      </c>
      <c r="D71" s="85">
        <f>SUMIFS('Records'!$H$5:$H$1004,'Records'!$D$5:$D$1004,"Income",'Records'!$B$5:$B$1004,"&gt;="&amp;D$7,'Records'!$B$5:$B$1004,"&lt;"&amp;EDATE(D$7,1))</f>
        <v/>
      </c>
      <c r="E71" s="85">
        <f>SUMIFS('Records'!$H$5:$H$1004,'Records'!$D$5:$D$1004,"Income",'Records'!$B$5:$B$1004,"&gt;="&amp;E$7,'Records'!$B$5:$B$1004,"&lt;"&amp;EDATE(E$7,1))</f>
        <v/>
      </c>
      <c r="F71" s="85">
        <f>SUMIFS('Records'!$H$5:$H$1004,'Records'!$D$5:$D$1004,"Income",'Records'!$B$5:$B$1004,"&gt;="&amp;F$7,'Records'!$B$5:$B$1004,"&lt;"&amp;EDATE(F$7,1))</f>
        <v/>
      </c>
      <c r="G71" s="85">
        <f>SUMIFS('Records'!$H$5:$H$1004,'Records'!$D$5:$D$1004,"Income",'Records'!$B$5:$B$1004,"&gt;="&amp;G$7,'Records'!$B$5:$B$1004,"&lt;"&amp;EDATE(G$7,1))</f>
        <v/>
      </c>
      <c r="H71" s="85">
        <f>SUMIFS('Records'!$H$5:$H$1004,'Records'!$D$5:$D$1004,"Income",'Records'!$B$5:$B$1004,"&gt;="&amp;H$7,'Records'!$B$5:$B$1004,"&lt;"&amp;EDATE(H$7,1))</f>
        <v/>
      </c>
      <c r="I71" s="85">
        <f>SUMIFS('Records'!$H$5:$H$1004,'Records'!$D$5:$D$1004,"Income",'Records'!$B$5:$B$1004,"&gt;="&amp;I$7,'Records'!$B$5:$B$1004,"&lt;"&amp;EDATE(I$7,1))</f>
        <v/>
      </c>
      <c r="J71" s="85">
        <f>SUMIFS('Records'!$H$5:$H$1004,'Records'!$D$5:$D$1004,"Income",'Records'!$B$5:$B$1004,"&gt;="&amp;J$7,'Records'!$B$5:$B$1004,"&lt;"&amp;EDATE(J$7,1))</f>
        <v/>
      </c>
      <c r="K71" s="85">
        <f>SUMIFS('Records'!$H$5:$H$1004,'Records'!$D$5:$D$1004,"Income",'Records'!$B$5:$B$1004,"&gt;="&amp;K$7,'Records'!$B$5:$B$1004,"&lt;"&amp;EDATE(K$7,1))</f>
        <v/>
      </c>
      <c r="L71" s="85">
        <f>SUMIFS('Records'!$H$5:$H$1004,'Records'!$D$5:$D$1004,"Income",'Records'!$B$5:$B$1004,"&gt;="&amp;L$7,'Records'!$B$5:$B$1004,"&lt;"&amp;EDATE(L$7,1))</f>
        <v/>
      </c>
      <c r="M71" s="85">
        <f>SUMIFS('Records'!$H$5:$H$1004,'Records'!$D$5:$D$1004,"Income",'Records'!$B$5:$B$1004,"&gt;="&amp;M$7,'Records'!$B$5:$B$1004,"&lt;"&amp;EDATE(M$7,1))</f>
        <v/>
      </c>
      <c r="N71" s="85">
        <f>SUMIFS('Records'!$H$5:$H$1004,'Records'!$D$5:$D$1004,"Income",'Records'!$B$5:$B$1004,"&gt;="&amp;N$7,'Records'!$B$5:$B$1004,"&lt;"&amp;EDATE(N$7,1))</f>
        <v/>
      </c>
      <c r="O71" s="80">
        <f>SUM(C71:N71)</f>
        <v/>
      </c>
    </row>
    <row r="72">
      <c r="B72" s="27" t="inlineStr">
        <is>
          <t>Planned income</t>
        </is>
      </c>
      <c r="C72" s="83">
        <f>'Budget'!D$68</f>
        <v/>
      </c>
      <c r="D72" s="83">
        <f>'Budget'!E$68</f>
        <v/>
      </c>
      <c r="E72" s="83">
        <f>'Budget'!F$68</f>
        <v/>
      </c>
      <c r="F72" s="83">
        <f>'Budget'!G$68</f>
        <v/>
      </c>
      <c r="G72" s="83">
        <f>'Budget'!H$68</f>
        <v/>
      </c>
      <c r="H72" s="83">
        <f>'Budget'!I$68</f>
        <v/>
      </c>
      <c r="I72" s="83">
        <f>'Budget'!J$68</f>
        <v/>
      </c>
      <c r="J72" s="83">
        <f>'Budget'!K$68</f>
        <v/>
      </c>
      <c r="K72" s="83">
        <f>'Budget'!L$68</f>
        <v/>
      </c>
      <c r="L72" s="83">
        <f>'Budget'!M$68</f>
        <v/>
      </c>
      <c r="M72" s="83">
        <f>'Budget'!N$68</f>
        <v/>
      </c>
      <c r="N72" s="83">
        <f>'Budget'!O$68</f>
        <v/>
      </c>
      <c r="O72" s="80">
        <f>SUM(C72:N72)</f>
        <v/>
      </c>
    </row>
    <row r="73">
      <c r="B73" s="70" t="inlineStr">
        <is>
          <t>Left</t>
        </is>
      </c>
      <c r="C73" s="86">
        <f>C71-C69</f>
        <v/>
      </c>
      <c r="D73" s="86">
        <f>D71-D69</f>
        <v/>
      </c>
      <c r="E73" s="86">
        <f>E71-E69</f>
        <v/>
      </c>
      <c r="F73" s="86">
        <f>F71-F69</f>
        <v/>
      </c>
      <c r="G73" s="86">
        <f>G71-G69</f>
        <v/>
      </c>
      <c r="H73" s="86">
        <f>H71-H69</f>
        <v/>
      </c>
      <c r="I73" s="86">
        <f>I71-I69</f>
        <v/>
      </c>
      <c r="J73" s="86">
        <f>J71-J69</f>
        <v/>
      </c>
      <c r="K73" s="86">
        <f>K71-K69</f>
        <v/>
      </c>
      <c r="L73" s="86">
        <f>L71-L69</f>
        <v/>
      </c>
      <c r="M73" s="86">
        <f>M71-M69</f>
        <v/>
      </c>
      <c r="N73" s="86">
        <f>N71-N69</f>
        <v/>
      </c>
      <c r="O73" s="80">
        <f>SUM(C73:N73)</f>
        <v/>
      </c>
    </row>
    <row r="74">
      <c r="B74" s="87" t="inlineStr">
        <is>
          <t>Savings rate</t>
        </is>
      </c>
      <c r="C74" s="88">
        <f>IF(C71=0,"",C73/C71)</f>
        <v/>
      </c>
      <c r="D74" s="88">
        <f>IF(D71=0,"",D73/D71)</f>
        <v/>
      </c>
      <c r="E74" s="88">
        <f>IF(E71=0,"",E73/E71)</f>
        <v/>
      </c>
      <c r="F74" s="88">
        <f>IF(F71=0,"",F73/F71)</f>
        <v/>
      </c>
      <c r="G74" s="88">
        <f>IF(G71=0,"",G73/G71)</f>
        <v/>
      </c>
      <c r="H74" s="88">
        <f>IF(H71=0,"",H73/H71)</f>
        <v/>
      </c>
      <c r="I74" s="88">
        <f>IF(I71=0,"",I73/I71)</f>
        <v/>
      </c>
      <c r="J74" s="88">
        <f>IF(J71=0,"",J73/J71)</f>
        <v/>
      </c>
      <c r="K74" s="88">
        <f>IF(K71=0,"",K73/K71)</f>
        <v/>
      </c>
      <c r="L74" s="88">
        <f>IF(L71=0,"",L73/L71)</f>
        <v/>
      </c>
      <c r="M74" s="88">
        <f>IF(M71=0,"",M73/M71)</f>
        <v/>
      </c>
      <c r="N74" s="88">
        <f>IF(N71=0,"",N73/N71)</f>
        <v/>
      </c>
      <c r="O74" s="88">
        <f>IF(O71=0,"",O73/O71)</f>
        <v/>
      </c>
    </row>
    <row r="76" ht="30" customHeight="1">
      <c r="B76" s="36" t="inlineStr">
        <is>
          <t>Share of the month’s expenses</t>
        </is>
      </c>
      <c r="C76" s="79">
        <f>C7</f>
        <v/>
      </c>
      <c r="D76" s="79">
        <f>D7</f>
        <v/>
      </c>
      <c r="E76" s="79">
        <f>E7</f>
        <v/>
      </c>
      <c r="F76" s="79">
        <f>F7</f>
        <v/>
      </c>
      <c r="G76" s="79">
        <f>G7</f>
        <v/>
      </c>
      <c r="H76" s="79">
        <f>H7</f>
        <v/>
      </c>
      <c r="I76" s="79">
        <f>I7</f>
        <v/>
      </c>
      <c r="J76" s="79">
        <f>J7</f>
        <v/>
      </c>
      <c r="K76" s="79">
        <f>K7</f>
        <v/>
      </c>
      <c r="L76" s="79">
        <f>L7</f>
        <v/>
      </c>
      <c r="M76" s="79">
        <f>M7</f>
        <v/>
      </c>
      <c r="N76" s="79">
        <f>N7</f>
        <v/>
      </c>
      <c r="O76" s="37" t="inlineStr">
        <is>
          <t>Year</t>
        </is>
      </c>
    </row>
    <row r="77">
      <c r="B77" s="63">
        <f>B8</f>
        <v/>
      </c>
      <c r="C77" s="89">
        <f>IF(OR($B77="",C$69=0),"",C8/C$69)</f>
        <v/>
      </c>
      <c r="D77" s="89">
        <f>IF(OR($B77="",D$69=0),"",D8/D$69)</f>
        <v/>
      </c>
      <c r="E77" s="89">
        <f>IF(OR($B77="",E$69=0),"",E8/E$69)</f>
        <v/>
      </c>
      <c r="F77" s="89">
        <f>IF(OR($B77="",F$69=0),"",F8/F$69)</f>
        <v/>
      </c>
      <c r="G77" s="89">
        <f>IF(OR($B77="",G$69=0),"",G8/G$69)</f>
        <v/>
      </c>
      <c r="H77" s="89">
        <f>IF(OR($B77="",H$69=0),"",H8/H$69)</f>
        <v/>
      </c>
      <c r="I77" s="89">
        <f>IF(OR($B77="",I$69=0),"",I8/I$69)</f>
        <v/>
      </c>
      <c r="J77" s="89">
        <f>IF(OR($B77="",J$69=0),"",J8/J$69)</f>
        <v/>
      </c>
      <c r="K77" s="89">
        <f>IF(OR($B77="",K$69=0),"",K8/K$69)</f>
        <v/>
      </c>
      <c r="L77" s="89">
        <f>IF(OR($B77="",L$69=0),"",L8/L$69)</f>
        <v/>
      </c>
      <c r="M77" s="89">
        <f>IF(OR($B77="",M$69=0),"",M8/M$69)</f>
        <v/>
      </c>
      <c r="N77" s="89">
        <f>IF(OR($B77="",N$69=0),"",N8/N$69)</f>
        <v/>
      </c>
      <c r="O77" s="89">
        <f>IF(OR($B77="",$O$69=0),"",O8/$O$69)</f>
        <v/>
      </c>
    </row>
    <row r="78">
      <c r="B78" s="63">
        <f>B9</f>
        <v/>
      </c>
      <c r="C78" s="89">
        <f>IF(OR($B78="",C$69=0),"",C9/C$69)</f>
        <v/>
      </c>
      <c r="D78" s="89">
        <f>IF(OR($B78="",D$69=0),"",D9/D$69)</f>
        <v/>
      </c>
      <c r="E78" s="89">
        <f>IF(OR($B78="",E$69=0),"",E9/E$69)</f>
        <v/>
      </c>
      <c r="F78" s="89">
        <f>IF(OR($B78="",F$69=0),"",F9/F$69)</f>
        <v/>
      </c>
      <c r="G78" s="89">
        <f>IF(OR($B78="",G$69=0),"",G9/G$69)</f>
        <v/>
      </c>
      <c r="H78" s="89">
        <f>IF(OR($B78="",H$69=0),"",H9/H$69)</f>
        <v/>
      </c>
      <c r="I78" s="89">
        <f>IF(OR($B78="",I$69=0),"",I9/I$69)</f>
        <v/>
      </c>
      <c r="J78" s="89">
        <f>IF(OR($B78="",J$69=0),"",J9/J$69)</f>
        <v/>
      </c>
      <c r="K78" s="89">
        <f>IF(OR($B78="",K$69=0),"",K9/K$69)</f>
        <v/>
      </c>
      <c r="L78" s="89">
        <f>IF(OR($B78="",L$69=0),"",L9/L$69)</f>
        <v/>
      </c>
      <c r="M78" s="89">
        <f>IF(OR($B78="",M$69=0),"",M9/M$69)</f>
        <v/>
      </c>
      <c r="N78" s="89">
        <f>IF(OR($B78="",N$69=0),"",N9/N$69)</f>
        <v/>
      </c>
      <c r="O78" s="89">
        <f>IF(OR($B78="",$O$69=0),"",O9/$O$69)</f>
        <v/>
      </c>
    </row>
    <row r="79">
      <c r="B79" s="63">
        <f>B10</f>
        <v/>
      </c>
      <c r="C79" s="89">
        <f>IF(OR($B79="",C$69=0),"",C10/C$69)</f>
        <v/>
      </c>
      <c r="D79" s="89">
        <f>IF(OR($B79="",D$69=0),"",D10/D$69)</f>
        <v/>
      </c>
      <c r="E79" s="89">
        <f>IF(OR($B79="",E$69=0),"",E10/E$69)</f>
        <v/>
      </c>
      <c r="F79" s="89">
        <f>IF(OR($B79="",F$69=0),"",F10/F$69)</f>
        <v/>
      </c>
      <c r="G79" s="89">
        <f>IF(OR($B79="",G$69=0),"",G10/G$69)</f>
        <v/>
      </c>
      <c r="H79" s="89">
        <f>IF(OR($B79="",H$69=0),"",H10/H$69)</f>
        <v/>
      </c>
      <c r="I79" s="89">
        <f>IF(OR($B79="",I$69=0),"",I10/I$69)</f>
        <v/>
      </c>
      <c r="J79" s="89">
        <f>IF(OR($B79="",J$69=0),"",J10/J$69)</f>
        <v/>
      </c>
      <c r="K79" s="89">
        <f>IF(OR($B79="",K$69=0),"",K10/K$69)</f>
        <v/>
      </c>
      <c r="L79" s="89">
        <f>IF(OR($B79="",L$69=0),"",L10/L$69)</f>
        <v/>
      </c>
      <c r="M79" s="89">
        <f>IF(OR($B79="",M$69=0),"",M10/M$69)</f>
        <v/>
      </c>
      <c r="N79" s="89">
        <f>IF(OR($B79="",N$69=0),"",N10/N$69)</f>
        <v/>
      </c>
      <c r="O79" s="89">
        <f>IF(OR($B79="",$O$69=0),"",O10/$O$69)</f>
        <v/>
      </c>
    </row>
    <row r="80">
      <c r="B80" s="63">
        <f>B11</f>
        <v/>
      </c>
      <c r="C80" s="89">
        <f>IF(OR($B80="",C$69=0),"",C11/C$69)</f>
        <v/>
      </c>
      <c r="D80" s="89">
        <f>IF(OR($B80="",D$69=0),"",D11/D$69)</f>
        <v/>
      </c>
      <c r="E80" s="89">
        <f>IF(OR($B80="",E$69=0),"",E11/E$69)</f>
        <v/>
      </c>
      <c r="F80" s="89">
        <f>IF(OR($B80="",F$69=0),"",F11/F$69)</f>
        <v/>
      </c>
      <c r="G80" s="89">
        <f>IF(OR($B80="",G$69=0),"",G11/G$69)</f>
        <v/>
      </c>
      <c r="H80" s="89">
        <f>IF(OR($B80="",H$69=0),"",H11/H$69)</f>
        <v/>
      </c>
      <c r="I80" s="89">
        <f>IF(OR($B80="",I$69=0),"",I11/I$69)</f>
        <v/>
      </c>
      <c r="J80" s="89">
        <f>IF(OR($B80="",J$69=0),"",J11/J$69)</f>
        <v/>
      </c>
      <c r="K80" s="89">
        <f>IF(OR($B80="",K$69=0),"",K11/K$69)</f>
        <v/>
      </c>
      <c r="L80" s="89">
        <f>IF(OR($B80="",L$69=0),"",L11/L$69)</f>
        <v/>
      </c>
      <c r="M80" s="89">
        <f>IF(OR($B80="",M$69=0),"",M11/M$69)</f>
        <v/>
      </c>
      <c r="N80" s="89">
        <f>IF(OR($B80="",N$69=0),"",N11/N$69)</f>
        <v/>
      </c>
      <c r="O80" s="89">
        <f>IF(OR($B80="",$O$69=0),"",O11/$O$69)</f>
        <v/>
      </c>
    </row>
    <row r="81">
      <c r="B81" s="63">
        <f>B12</f>
        <v/>
      </c>
      <c r="C81" s="89">
        <f>IF(OR($B81="",C$69=0),"",C12/C$69)</f>
        <v/>
      </c>
      <c r="D81" s="89">
        <f>IF(OR($B81="",D$69=0),"",D12/D$69)</f>
        <v/>
      </c>
      <c r="E81" s="89">
        <f>IF(OR($B81="",E$69=0),"",E12/E$69)</f>
        <v/>
      </c>
      <c r="F81" s="89">
        <f>IF(OR($B81="",F$69=0),"",F12/F$69)</f>
        <v/>
      </c>
      <c r="G81" s="89">
        <f>IF(OR($B81="",G$69=0),"",G12/G$69)</f>
        <v/>
      </c>
      <c r="H81" s="89">
        <f>IF(OR($B81="",H$69=0),"",H12/H$69)</f>
        <v/>
      </c>
      <c r="I81" s="89">
        <f>IF(OR($B81="",I$69=0),"",I12/I$69)</f>
        <v/>
      </c>
      <c r="J81" s="89">
        <f>IF(OR($B81="",J$69=0),"",J12/J$69)</f>
        <v/>
      </c>
      <c r="K81" s="89">
        <f>IF(OR($B81="",K$69=0),"",K12/K$69)</f>
        <v/>
      </c>
      <c r="L81" s="89">
        <f>IF(OR($B81="",L$69=0),"",L12/L$69)</f>
        <v/>
      </c>
      <c r="M81" s="89">
        <f>IF(OR($B81="",M$69=0),"",M12/M$69)</f>
        <v/>
      </c>
      <c r="N81" s="89">
        <f>IF(OR($B81="",N$69=0),"",N12/N$69)</f>
        <v/>
      </c>
      <c r="O81" s="89">
        <f>IF(OR($B81="",$O$69=0),"",O12/$O$69)</f>
        <v/>
      </c>
    </row>
    <row r="82">
      <c r="B82" s="63">
        <f>B13</f>
        <v/>
      </c>
      <c r="C82" s="89">
        <f>IF(OR($B82="",C$69=0),"",C13/C$69)</f>
        <v/>
      </c>
      <c r="D82" s="89">
        <f>IF(OR($B82="",D$69=0),"",D13/D$69)</f>
        <v/>
      </c>
      <c r="E82" s="89">
        <f>IF(OR($B82="",E$69=0),"",E13/E$69)</f>
        <v/>
      </c>
      <c r="F82" s="89">
        <f>IF(OR($B82="",F$69=0),"",F13/F$69)</f>
        <v/>
      </c>
      <c r="G82" s="89">
        <f>IF(OR($B82="",G$69=0),"",G13/G$69)</f>
        <v/>
      </c>
      <c r="H82" s="89">
        <f>IF(OR($B82="",H$69=0),"",H13/H$69)</f>
        <v/>
      </c>
      <c r="I82" s="89">
        <f>IF(OR($B82="",I$69=0),"",I13/I$69)</f>
        <v/>
      </c>
      <c r="J82" s="89">
        <f>IF(OR($B82="",J$69=0),"",J13/J$69)</f>
        <v/>
      </c>
      <c r="K82" s="89">
        <f>IF(OR($B82="",K$69=0),"",K13/K$69)</f>
        <v/>
      </c>
      <c r="L82" s="89">
        <f>IF(OR($B82="",L$69=0),"",L13/L$69)</f>
        <v/>
      </c>
      <c r="M82" s="89">
        <f>IF(OR($B82="",M$69=0),"",M13/M$69)</f>
        <v/>
      </c>
      <c r="N82" s="89">
        <f>IF(OR($B82="",N$69=0),"",N13/N$69)</f>
        <v/>
      </c>
      <c r="O82" s="89">
        <f>IF(OR($B82="",$O$69=0),"",O13/$O$69)</f>
        <v/>
      </c>
    </row>
    <row r="83">
      <c r="B83" s="63">
        <f>B14</f>
        <v/>
      </c>
      <c r="C83" s="89">
        <f>IF(OR($B83="",C$69=0),"",C14/C$69)</f>
        <v/>
      </c>
      <c r="D83" s="89">
        <f>IF(OR($B83="",D$69=0),"",D14/D$69)</f>
        <v/>
      </c>
      <c r="E83" s="89">
        <f>IF(OR($B83="",E$69=0),"",E14/E$69)</f>
        <v/>
      </c>
      <c r="F83" s="89">
        <f>IF(OR($B83="",F$69=0),"",F14/F$69)</f>
        <v/>
      </c>
      <c r="G83" s="89">
        <f>IF(OR($B83="",G$69=0),"",G14/G$69)</f>
        <v/>
      </c>
      <c r="H83" s="89">
        <f>IF(OR($B83="",H$69=0),"",H14/H$69)</f>
        <v/>
      </c>
      <c r="I83" s="89">
        <f>IF(OR($B83="",I$69=0),"",I14/I$69)</f>
        <v/>
      </c>
      <c r="J83" s="89">
        <f>IF(OR($B83="",J$69=0),"",J14/J$69)</f>
        <v/>
      </c>
      <c r="K83" s="89">
        <f>IF(OR($B83="",K$69=0),"",K14/K$69)</f>
        <v/>
      </c>
      <c r="L83" s="89">
        <f>IF(OR($B83="",L$69=0),"",L14/L$69)</f>
        <v/>
      </c>
      <c r="M83" s="89">
        <f>IF(OR($B83="",M$69=0),"",M14/M$69)</f>
        <v/>
      </c>
      <c r="N83" s="89">
        <f>IF(OR($B83="",N$69=0),"",N14/N$69)</f>
        <v/>
      </c>
      <c r="O83" s="89">
        <f>IF(OR($B83="",$O$69=0),"",O14/$O$69)</f>
        <v/>
      </c>
    </row>
    <row r="84">
      <c r="B84" s="63">
        <f>B15</f>
        <v/>
      </c>
      <c r="C84" s="89">
        <f>IF(OR($B84="",C$69=0),"",C15/C$69)</f>
        <v/>
      </c>
      <c r="D84" s="89">
        <f>IF(OR($B84="",D$69=0),"",D15/D$69)</f>
        <v/>
      </c>
      <c r="E84" s="89">
        <f>IF(OR($B84="",E$69=0),"",E15/E$69)</f>
        <v/>
      </c>
      <c r="F84" s="89">
        <f>IF(OR($B84="",F$69=0),"",F15/F$69)</f>
        <v/>
      </c>
      <c r="G84" s="89">
        <f>IF(OR($B84="",G$69=0),"",G15/G$69)</f>
        <v/>
      </c>
      <c r="H84" s="89">
        <f>IF(OR($B84="",H$69=0),"",H15/H$69)</f>
        <v/>
      </c>
      <c r="I84" s="89">
        <f>IF(OR($B84="",I$69=0),"",I15/I$69)</f>
        <v/>
      </c>
      <c r="J84" s="89">
        <f>IF(OR($B84="",J$69=0),"",J15/J$69)</f>
        <v/>
      </c>
      <c r="K84" s="89">
        <f>IF(OR($B84="",K$69=0),"",K15/K$69)</f>
        <v/>
      </c>
      <c r="L84" s="89">
        <f>IF(OR($B84="",L$69=0),"",L15/L$69)</f>
        <v/>
      </c>
      <c r="M84" s="89">
        <f>IF(OR($B84="",M$69=0),"",M15/M$69)</f>
        <v/>
      </c>
      <c r="N84" s="89">
        <f>IF(OR($B84="",N$69=0),"",N15/N$69)</f>
        <v/>
      </c>
      <c r="O84" s="89">
        <f>IF(OR($B84="",$O$69=0),"",O15/$O$69)</f>
        <v/>
      </c>
    </row>
    <row r="85">
      <c r="B85" s="63">
        <f>B16</f>
        <v/>
      </c>
      <c r="C85" s="89">
        <f>IF(OR($B85="",C$69=0),"",C16/C$69)</f>
        <v/>
      </c>
      <c r="D85" s="89">
        <f>IF(OR($B85="",D$69=0),"",D16/D$69)</f>
        <v/>
      </c>
      <c r="E85" s="89">
        <f>IF(OR($B85="",E$69=0),"",E16/E$69)</f>
        <v/>
      </c>
      <c r="F85" s="89">
        <f>IF(OR($B85="",F$69=0),"",F16/F$69)</f>
        <v/>
      </c>
      <c r="G85" s="89">
        <f>IF(OR($B85="",G$69=0),"",G16/G$69)</f>
        <v/>
      </c>
      <c r="H85" s="89">
        <f>IF(OR($B85="",H$69=0),"",H16/H$69)</f>
        <v/>
      </c>
      <c r="I85" s="89">
        <f>IF(OR($B85="",I$69=0),"",I16/I$69)</f>
        <v/>
      </c>
      <c r="J85" s="89">
        <f>IF(OR($B85="",J$69=0),"",J16/J$69)</f>
        <v/>
      </c>
      <c r="K85" s="89">
        <f>IF(OR($B85="",K$69=0),"",K16/K$69)</f>
        <v/>
      </c>
      <c r="L85" s="89">
        <f>IF(OR($B85="",L$69=0),"",L16/L$69)</f>
        <v/>
      </c>
      <c r="M85" s="89">
        <f>IF(OR($B85="",M$69=0),"",M16/M$69)</f>
        <v/>
      </c>
      <c r="N85" s="89">
        <f>IF(OR($B85="",N$69=0),"",N16/N$69)</f>
        <v/>
      </c>
      <c r="O85" s="89">
        <f>IF(OR($B85="",$O$69=0),"",O16/$O$69)</f>
        <v/>
      </c>
    </row>
    <row r="86">
      <c r="B86" s="63">
        <f>B17</f>
        <v/>
      </c>
      <c r="C86" s="89">
        <f>IF(OR($B86="",C$69=0),"",C17/C$69)</f>
        <v/>
      </c>
      <c r="D86" s="89">
        <f>IF(OR($B86="",D$69=0),"",D17/D$69)</f>
        <v/>
      </c>
      <c r="E86" s="89">
        <f>IF(OR($B86="",E$69=0),"",E17/E$69)</f>
        <v/>
      </c>
      <c r="F86" s="89">
        <f>IF(OR($B86="",F$69=0),"",F17/F$69)</f>
        <v/>
      </c>
      <c r="G86" s="89">
        <f>IF(OR($B86="",G$69=0),"",G17/G$69)</f>
        <v/>
      </c>
      <c r="H86" s="89">
        <f>IF(OR($B86="",H$69=0),"",H17/H$69)</f>
        <v/>
      </c>
      <c r="I86" s="89">
        <f>IF(OR($B86="",I$69=0),"",I17/I$69)</f>
        <v/>
      </c>
      <c r="J86" s="89">
        <f>IF(OR($B86="",J$69=0),"",J17/J$69)</f>
        <v/>
      </c>
      <c r="K86" s="89">
        <f>IF(OR($B86="",K$69=0),"",K17/K$69)</f>
        <v/>
      </c>
      <c r="L86" s="89">
        <f>IF(OR($B86="",L$69=0),"",L17/L$69)</f>
        <v/>
      </c>
      <c r="M86" s="89">
        <f>IF(OR($B86="",M$69=0),"",M17/M$69)</f>
        <v/>
      </c>
      <c r="N86" s="89">
        <f>IF(OR($B86="",N$69=0),"",N17/N$69)</f>
        <v/>
      </c>
      <c r="O86" s="89">
        <f>IF(OR($B86="",$O$69=0),"",O17/$O$69)</f>
        <v/>
      </c>
    </row>
    <row r="87">
      <c r="B87" s="63">
        <f>B18</f>
        <v/>
      </c>
      <c r="C87" s="89">
        <f>IF(OR($B87="",C$69=0),"",C18/C$69)</f>
        <v/>
      </c>
      <c r="D87" s="89">
        <f>IF(OR($B87="",D$69=0),"",D18/D$69)</f>
        <v/>
      </c>
      <c r="E87" s="89">
        <f>IF(OR($B87="",E$69=0),"",E18/E$69)</f>
        <v/>
      </c>
      <c r="F87" s="89">
        <f>IF(OR($B87="",F$69=0),"",F18/F$69)</f>
        <v/>
      </c>
      <c r="G87" s="89">
        <f>IF(OR($B87="",G$69=0),"",G18/G$69)</f>
        <v/>
      </c>
      <c r="H87" s="89">
        <f>IF(OR($B87="",H$69=0),"",H18/H$69)</f>
        <v/>
      </c>
      <c r="I87" s="89">
        <f>IF(OR($B87="",I$69=0),"",I18/I$69)</f>
        <v/>
      </c>
      <c r="J87" s="89">
        <f>IF(OR($B87="",J$69=0),"",J18/J$69)</f>
        <v/>
      </c>
      <c r="K87" s="89">
        <f>IF(OR($B87="",K$69=0),"",K18/K$69)</f>
        <v/>
      </c>
      <c r="L87" s="89">
        <f>IF(OR($B87="",L$69=0),"",L18/L$69)</f>
        <v/>
      </c>
      <c r="M87" s="89">
        <f>IF(OR($B87="",M$69=0),"",M18/M$69)</f>
        <v/>
      </c>
      <c r="N87" s="89">
        <f>IF(OR($B87="",N$69=0),"",N18/N$69)</f>
        <v/>
      </c>
      <c r="O87" s="89">
        <f>IF(OR($B87="",$O$69=0),"",O18/$O$69)</f>
        <v/>
      </c>
    </row>
    <row r="88">
      <c r="B88" s="63">
        <f>B19</f>
        <v/>
      </c>
      <c r="C88" s="89">
        <f>IF(OR($B88="",C$69=0),"",C19/C$69)</f>
        <v/>
      </c>
      <c r="D88" s="89">
        <f>IF(OR($B88="",D$69=0),"",D19/D$69)</f>
        <v/>
      </c>
      <c r="E88" s="89">
        <f>IF(OR($B88="",E$69=0),"",E19/E$69)</f>
        <v/>
      </c>
      <c r="F88" s="89">
        <f>IF(OR($B88="",F$69=0),"",F19/F$69)</f>
        <v/>
      </c>
      <c r="G88" s="89">
        <f>IF(OR($B88="",G$69=0),"",G19/G$69)</f>
        <v/>
      </c>
      <c r="H88" s="89">
        <f>IF(OR($B88="",H$69=0),"",H19/H$69)</f>
        <v/>
      </c>
      <c r="I88" s="89">
        <f>IF(OR($B88="",I$69=0),"",I19/I$69)</f>
        <v/>
      </c>
      <c r="J88" s="89">
        <f>IF(OR($B88="",J$69=0),"",J19/J$69)</f>
        <v/>
      </c>
      <c r="K88" s="89">
        <f>IF(OR($B88="",K$69=0),"",K19/K$69)</f>
        <v/>
      </c>
      <c r="L88" s="89">
        <f>IF(OR($B88="",L$69=0),"",L19/L$69)</f>
        <v/>
      </c>
      <c r="M88" s="89">
        <f>IF(OR($B88="",M$69=0),"",M19/M$69)</f>
        <v/>
      </c>
      <c r="N88" s="89">
        <f>IF(OR($B88="",N$69=0),"",N19/N$69)</f>
        <v/>
      </c>
      <c r="O88" s="89">
        <f>IF(OR($B88="",$O$69=0),"",O19/$O$69)</f>
        <v/>
      </c>
    </row>
    <row r="89">
      <c r="B89" s="63">
        <f>B20</f>
        <v/>
      </c>
      <c r="C89" s="89">
        <f>IF(OR($B89="",C$69=0),"",C20/C$69)</f>
        <v/>
      </c>
      <c r="D89" s="89">
        <f>IF(OR($B89="",D$69=0),"",D20/D$69)</f>
        <v/>
      </c>
      <c r="E89" s="89">
        <f>IF(OR($B89="",E$69=0),"",E20/E$69)</f>
        <v/>
      </c>
      <c r="F89" s="89">
        <f>IF(OR($B89="",F$69=0),"",F20/F$69)</f>
        <v/>
      </c>
      <c r="G89" s="89">
        <f>IF(OR($B89="",G$69=0),"",G20/G$69)</f>
        <v/>
      </c>
      <c r="H89" s="89">
        <f>IF(OR($B89="",H$69=0),"",H20/H$69)</f>
        <v/>
      </c>
      <c r="I89" s="89">
        <f>IF(OR($B89="",I$69=0),"",I20/I$69)</f>
        <v/>
      </c>
      <c r="J89" s="89">
        <f>IF(OR($B89="",J$69=0),"",J20/J$69)</f>
        <v/>
      </c>
      <c r="K89" s="89">
        <f>IF(OR($B89="",K$69=0),"",K20/K$69)</f>
        <v/>
      </c>
      <c r="L89" s="89">
        <f>IF(OR($B89="",L$69=0),"",L20/L$69)</f>
        <v/>
      </c>
      <c r="M89" s="89">
        <f>IF(OR($B89="",M$69=0),"",M20/M$69)</f>
        <v/>
      </c>
      <c r="N89" s="89">
        <f>IF(OR($B89="",N$69=0),"",N20/N$69)</f>
        <v/>
      </c>
      <c r="O89" s="89">
        <f>IF(OR($B89="",$O$69=0),"",O20/$O$69)</f>
        <v/>
      </c>
    </row>
    <row r="90">
      <c r="B90" s="63">
        <f>B21</f>
        <v/>
      </c>
      <c r="C90" s="89">
        <f>IF(OR($B90="",C$69=0),"",C21/C$69)</f>
        <v/>
      </c>
      <c r="D90" s="89">
        <f>IF(OR($B90="",D$69=0),"",D21/D$69)</f>
        <v/>
      </c>
      <c r="E90" s="89">
        <f>IF(OR($B90="",E$69=0),"",E21/E$69)</f>
        <v/>
      </c>
      <c r="F90" s="89">
        <f>IF(OR($B90="",F$69=0),"",F21/F$69)</f>
        <v/>
      </c>
      <c r="G90" s="89">
        <f>IF(OR($B90="",G$69=0),"",G21/G$69)</f>
        <v/>
      </c>
      <c r="H90" s="89">
        <f>IF(OR($B90="",H$69=0),"",H21/H$69)</f>
        <v/>
      </c>
      <c r="I90" s="89">
        <f>IF(OR($B90="",I$69=0),"",I21/I$69)</f>
        <v/>
      </c>
      <c r="J90" s="89">
        <f>IF(OR($B90="",J$69=0),"",J21/J$69)</f>
        <v/>
      </c>
      <c r="K90" s="89">
        <f>IF(OR($B90="",K$69=0),"",K21/K$69)</f>
        <v/>
      </c>
      <c r="L90" s="89">
        <f>IF(OR($B90="",L$69=0),"",L21/L$69)</f>
        <v/>
      </c>
      <c r="M90" s="89">
        <f>IF(OR($B90="",M$69=0),"",M21/M$69)</f>
        <v/>
      </c>
      <c r="N90" s="89">
        <f>IF(OR($B90="",N$69=0),"",N21/N$69)</f>
        <v/>
      </c>
      <c r="O90" s="89">
        <f>IF(OR($B90="",$O$69=0),"",O21/$O$69)</f>
        <v/>
      </c>
    </row>
    <row r="91">
      <c r="B91" s="63">
        <f>B22</f>
        <v/>
      </c>
      <c r="C91" s="89">
        <f>IF(OR($B91="",C$69=0),"",C22/C$69)</f>
        <v/>
      </c>
      <c r="D91" s="89">
        <f>IF(OR($B91="",D$69=0),"",D22/D$69)</f>
        <v/>
      </c>
      <c r="E91" s="89">
        <f>IF(OR($B91="",E$69=0),"",E22/E$69)</f>
        <v/>
      </c>
      <c r="F91" s="89">
        <f>IF(OR($B91="",F$69=0),"",F22/F$69)</f>
        <v/>
      </c>
      <c r="G91" s="89">
        <f>IF(OR($B91="",G$69=0),"",G22/G$69)</f>
        <v/>
      </c>
      <c r="H91" s="89">
        <f>IF(OR($B91="",H$69=0),"",H22/H$69)</f>
        <v/>
      </c>
      <c r="I91" s="89">
        <f>IF(OR($B91="",I$69=0),"",I22/I$69)</f>
        <v/>
      </c>
      <c r="J91" s="89">
        <f>IF(OR($B91="",J$69=0),"",J22/J$69)</f>
        <v/>
      </c>
      <c r="K91" s="89">
        <f>IF(OR($B91="",K$69=0),"",K22/K$69)</f>
        <v/>
      </c>
      <c r="L91" s="89">
        <f>IF(OR($B91="",L$69=0),"",L22/L$69)</f>
        <v/>
      </c>
      <c r="M91" s="89">
        <f>IF(OR($B91="",M$69=0),"",M22/M$69)</f>
        <v/>
      </c>
      <c r="N91" s="89">
        <f>IF(OR($B91="",N$69=0),"",N22/N$69)</f>
        <v/>
      </c>
      <c r="O91" s="89">
        <f>IF(OR($B91="",$O$69=0),"",O22/$O$69)</f>
        <v/>
      </c>
    </row>
    <row r="92">
      <c r="B92" s="63">
        <f>B23</f>
        <v/>
      </c>
      <c r="C92" s="89">
        <f>IF(OR($B92="",C$69=0),"",C23/C$69)</f>
        <v/>
      </c>
      <c r="D92" s="89">
        <f>IF(OR($B92="",D$69=0),"",D23/D$69)</f>
        <v/>
      </c>
      <c r="E92" s="89">
        <f>IF(OR($B92="",E$69=0),"",E23/E$69)</f>
        <v/>
      </c>
      <c r="F92" s="89">
        <f>IF(OR($B92="",F$69=0),"",F23/F$69)</f>
        <v/>
      </c>
      <c r="G92" s="89">
        <f>IF(OR($B92="",G$69=0),"",G23/G$69)</f>
        <v/>
      </c>
      <c r="H92" s="89">
        <f>IF(OR($B92="",H$69=0),"",H23/H$69)</f>
        <v/>
      </c>
      <c r="I92" s="89">
        <f>IF(OR($B92="",I$69=0),"",I23/I$69)</f>
        <v/>
      </c>
      <c r="J92" s="89">
        <f>IF(OR($B92="",J$69=0),"",J23/J$69)</f>
        <v/>
      </c>
      <c r="K92" s="89">
        <f>IF(OR($B92="",K$69=0),"",K23/K$69)</f>
        <v/>
      </c>
      <c r="L92" s="89">
        <f>IF(OR($B92="",L$69=0),"",L23/L$69)</f>
        <v/>
      </c>
      <c r="M92" s="89">
        <f>IF(OR($B92="",M$69=0),"",M23/M$69)</f>
        <v/>
      </c>
      <c r="N92" s="89">
        <f>IF(OR($B92="",N$69=0),"",N23/N$69)</f>
        <v/>
      </c>
      <c r="O92" s="89">
        <f>IF(OR($B92="",$O$69=0),"",O23/$O$69)</f>
        <v/>
      </c>
    </row>
    <row r="93">
      <c r="B93" s="63">
        <f>B24</f>
        <v/>
      </c>
      <c r="C93" s="89">
        <f>IF(OR($B93="",C$69=0),"",C24/C$69)</f>
        <v/>
      </c>
      <c r="D93" s="89">
        <f>IF(OR($B93="",D$69=0),"",D24/D$69)</f>
        <v/>
      </c>
      <c r="E93" s="89">
        <f>IF(OR($B93="",E$69=0),"",E24/E$69)</f>
        <v/>
      </c>
      <c r="F93" s="89">
        <f>IF(OR($B93="",F$69=0),"",F24/F$69)</f>
        <v/>
      </c>
      <c r="G93" s="89">
        <f>IF(OR($B93="",G$69=0),"",G24/G$69)</f>
        <v/>
      </c>
      <c r="H93" s="89">
        <f>IF(OR($B93="",H$69=0),"",H24/H$69)</f>
        <v/>
      </c>
      <c r="I93" s="89">
        <f>IF(OR($B93="",I$69=0),"",I24/I$69)</f>
        <v/>
      </c>
      <c r="J93" s="89">
        <f>IF(OR($B93="",J$69=0),"",J24/J$69)</f>
        <v/>
      </c>
      <c r="K93" s="89">
        <f>IF(OR($B93="",K$69=0),"",K24/K$69)</f>
        <v/>
      </c>
      <c r="L93" s="89">
        <f>IF(OR($B93="",L$69=0),"",L24/L$69)</f>
        <v/>
      </c>
      <c r="M93" s="89">
        <f>IF(OR($B93="",M$69=0),"",M24/M$69)</f>
        <v/>
      </c>
      <c r="N93" s="89">
        <f>IF(OR($B93="",N$69=0),"",N24/N$69)</f>
        <v/>
      </c>
      <c r="O93" s="89">
        <f>IF(OR($B93="",$O$69=0),"",O24/$O$69)</f>
        <v/>
      </c>
    </row>
    <row r="94">
      <c r="B94" s="63">
        <f>B25</f>
        <v/>
      </c>
      <c r="C94" s="89">
        <f>IF(OR($B94="",C$69=0),"",C25/C$69)</f>
        <v/>
      </c>
      <c r="D94" s="89">
        <f>IF(OR($B94="",D$69=0),"",D25/D$69)</f>
        <v/>
      </c>
      <c r="E94" s="89">
        <f>IF(OR($B94="",E$69=0),"",E25/E$69)</f>
        <v/>
      </c>
      <c r="F94" s="89">
        <f>IF(OR($B94="",F$69=0),"",F25/F$69)</f>
        <v/>
      </c>
      <c r="G94" s="89">
        <f>IF(OR($B94="",G$69=0),"",G25/G$69)</f>
        <v/>
      </c>
      <c r="H94" s="89">
        <f>IF(OR($B94="",H$69=0),"",H25/H$69)</f>
        <v/>
      </c>
      <c r="I94" s="89">
        <f>IF(OR($B94="",I$69=0),"",I25/I$69)</f>
        <v/>
      </c>
      <c r="J94" s="89">
        <f>IF(OR($B94="",J$69=0),"",J25/J$69)</f>
        <v/>
      </c>
      <c r="K94" s="89">
        <f>IF(OR($B94="",K$69=0),"",K25/K$69)</f>
        <v/>
      </c>
      <c r="L94" s="89">
        <f>IF(OR($B94="",L$69=0),"",L25/L$69)</f>
        <v/>
      </c>
      <c r="M94" s="89">
        <f>IF(OR($B94="",M$69=0),"",M25/M$69)</f>
        <v/>
      </c>
      <c r="N94" s="89">
        <f>IF(OR($B94="",N$69=0),"",N25/N$69)</f>
        <v/>
      </c>
      <c r="O94" s="89">
        <f>IF(OR($B94="",$O$69=0),"",O25/$O$69)</f>
        <v/>
      </c>
    </row>
    <row r="95">
      <c r="B95" s="63">
        <f>B26</f>
        <v/>
      </c>
      <c r="C95" s="89">
        <f>IF(OR($B95="",C$69=0),"",C26/C$69)</f>
        <v/>
      </c>
      <c r="D95" s="89">
        <f>IF(OR($B95="",D$69=0),"",D26/D$69)</f>
        <v/>
      </c>
      <c r="E95" s="89">
        <f>IF(OR($B95="",E$69=0),"",E26/E$69)</f>
        <v/>
      </c>
      <c r="F95" s="89">
        <f>IF(OR($B95="",F$69=0),"",F26/F$69)</f>
        <v/>
      </c>
      <c r="G95" s="89">
        <f>IF(OR($B95="",G$69=0),"",G26/G$69)</f>
        <v/>
      </c>
      <c r="H95" s="89">
        <f>IF(OR($B95="",H$69=0),"",H26/H$69)</f>
        <v/>
      </c>
      <c r="I95" s="89">
        <f>IF(OR($B95="",I$69=0),"",I26/I$69)</f>
        <v/>
      </c>
      <c r="J95" s="89">
        <f>IF(OR($B95="",J$69=0),"",J26/J$69)</f>
        <v/>
      </c>
      <c r="K95" s="89">
        <f>IF(OR($B95="",K$69=0),"",K26/K$69)</f>
        <v/>
      </c>
      <c r="L95" s="89">
        <f>IF(OR($B95="",L$69=0),"",L26/L$69)</f>
        <v/>
      </c>
      <c r="M95" s="89">
        <f>IF(OR($B95="",M$69=0),"",M26/M$69)</f>
        <v/>
      </c>
      <c r="N95" s="89">
        <f>IF(OR($B95="",N$69=0),"",N26/N$69)</f>
        <v/>
      </c>
      <c r="O95" s="89">
        <f>IF(OR($B95="",$O$69=0),"",O26/$O$69)</f>
        <v/>
      </c>
    </row>
    <row r="96">
      <c r="B96" s="63">
        <f>B27</f>
        <v/>
      </c>
      <c r="C96" s="89">
        <f>IF(OR($B96="",C$69=0),"",C27/C$69)</f>
        <v/>
      </c>
      <c r="D96" s="89">
        <f>IF(OR($B96="",D$69=0),"",D27/D$69)</f>
        <v/>
      </c>
      <c r="E96" s="89">
        <f>IF(OR($B96="",E$69=0),"",E27/E$69)</f>
        <v/>
      </c>
      <c r="F96" s="89">
        <f>IF(OR($B96="",F$69=0),"",F27/F$69)</f>
        <v/>
      </c>
      <c r="G96" s="89">
        <f>IF(OR($B96="",G$69=0),"",G27/G$69)</f>
        <v/>
      </c>
      <c r="H96" s="89">
        <f>IF(OR($B96="",H$69=0),"",H27/H$69)</f>
        <v/>
      </c>
      <c r="I96" s="89">
        <f>IF(OR($B96="",I$69=0),"",I27/I$69)</f>
        <v/>
      </c>
      <c r="J96" s="89">
        <f>IF(OR($B96="",J$69=0),"",J27/J$69)</f>
        <v/>
      </c>
      <c r="K96" s="89">
        <f>IF(OR($B96="",K$69=0),"",K27/K$69)</f>
        <v/>
      </c>
      <c r="L96" s="89">
        <f>IF(OR($B96="",L$69=0),"",L27/L$69)</f>
        <v/>
      </c>
      <c r="M96" s="89">
        <f>IF(OR($B96="",M$69=0),"",M27/M$69)</f>
        <v/>
      </c>
      <c r="N96" s="89">
        <f>IF(OR($B96="",N$69=0),"",N27/N$69)</f>
        <v/>
      </c>
      <c r="O96" s="89">
        <f>IF(OR($B96="",$O$69=0),"",O27/$O$69)</f>
        <v/>
      </c>
    </row>
    <row r="97" hidden="1">
      <c r="B97" s="63">
        <f>B28</f>
        <v/>
      </c>
      <c r="C97" s="89">
        <f>IF(OR($B97="",C$69=0),"",C28/C$69)</f>
        <v/>
      </c>
      <c r="D97" s="89">
        <f>IF(OR($B97="",D$69=0),"",D28/D$69)</f>
        <v/>
      </c>
      <c r="E97" s="89">
        <f>IF(OR($B97="",E$69=0),"",E28/E$69)</f>
        <v/>
      </c>
      <c r="F97" s="89">
        <f>IF(OR($B97="",F$69=0),"",F28/F$69)</f>
        <v/>
      </c>
      <c r="G97" s="89">
        <f>IF(OR($B97="",G$69=0),"",G28/G$69)</f>
        <v/>
      </c>
      <c r="H97" s="89">
        <f>IF(OR($B97="",H$69=0),"",H28/H$69)</f>
        <v/>
      </c>
      <c r="I97" s="89">
        <f>IF(OR($B97="",I$69=0),"",I28/I$69)</f>
        <v/>
      </c>
      <c r="J97" s="89">
        <f>IF(OR($B97="",J$69=0),"",J28/J$69)</f>
        <v/>
      </c>
      <c r="K97" s="89">
        <f>IF(OR($B97="",K$69=0),"",K28/K$69)</f>
        <v/>
      </c>
      <c r="L97" s="89">
        <f>IF(OR($B97="",L$69=0),"",L28/L$69)</f>
        <v/>
      </c>
      <c r="M97" s="89">
        <f>IF(OR($B97="",M$69=0),"",M28/M$69)</f>
        <v/>
      </c>
      <c r="N97" s="89">
        <f>IF(OR($B97="",N$69=0),"",N28/N$69)</f>
        <v/>
      </c>
      <c r="O97" s="89">
        <f>IF(OR($B97="",$O$69=0),"",O28/$O$69)</f>
        <v/>
      </c>
    </row>
    <row r="98" hidden="1">
      <c r="B98" s="63">
        <f>B29</f>
        <v/>
      </c>
      <c r="C98" s="89">
        <f>IF(OR($B98="",C$69=0),"",C29/C$69)</f>
        <v/>
      </c>
      <c r="D98" s="89">
        <f>IF(OR($B98="",D$69=0),"",D29/D$69)</f>
        <v/>
      </c>
      <c r="E98" s="89">
        <f>IF(OR($B98="",E$69=0),"",E29/E$69)</f>
        <v/>
      </c>
      <c r="F98" s="89">
        <f>IF(OR($B98="",F$69=0),"",F29/F$69)</f>
        <v/>
      </c>
      <c r="G98" s="89">
        <f>IF(OR($B98="",G$69=0),"",G29/G$69)</f>
        <v/>
      </c>
      <c r="H98" s="89">
        <f>IF(OR($B98="",H$69=0),"",H29/H$69)</f>
        <v/>
      </c>
      <c r="I98" s="89">
        <f>IF(OR($B98="",I$69=0),"",I29/I$69)</f>
        <v/>
      </c>
      <c r="J98" s="89">
        <f>IF(OR($B98="",J$69=0),"",J29/J$69)</f>
        <v/>
      </c>
      <c r="K98" s="89">
        <f>IF(OR($B98="",K$69=0),"",K29/K$69)</f>
        <v/>
      </c>
      <c r="L98" s="89">
        <f>IF(OR($B98="",L$69=0),"",L29/L$69)</f>
        <v/>
      </c>
      <c r="M98" s="89">
        <f>IF(OR($B98="",M$69=0),"",M29/M$69)</f>
        <v/>
      </c>
      <c r="N98" s="89">
        <f>IF(OR($B98="",N$69=0),"",N29/N$69)</f>
        <v/>
      </c>
      <c r="O98" s="89">
        <f>IF(OR($B98="",$O$69=0),"",O29/$O$69)</f>
        <v/>
      </c>
    </row>
    <row r="99" hidden="1">
      <c r="B99" s="63">
        <f>B30</f>
        <v/>
      </c>
      <c r="C99" s="89">
        <f>IF(OR($B99="",C$69=0),"",C30/C$69)</f>
        <v/>
      </c>
      <c r="D99" s="89">
        <f>IF(OR($B99="",D$69=0),"",D30/D$69)</f>
        <v/>
      </c>
      <c r="E99" s="89">
        <f>IF(OR($B99="",E$69=0),"",E30/E$69)</f>
        <v/>
      </c>
      <c r="F99" s="89">
        <f>IF(OR($B99="",F$69=0),"",F30/F$69)</f>
        <v/>
      </c>
      <c r="G99" s="89">
        <f>IF(OR($B99="",G$69=0),"",G30/G$69)</f>
        <v/>
      </c>
      <c r="H99" s="89">
        <f>IF(OR($B99="",H$69=0),"",H30/H$69)</f>
        <v/>
      </c>
      <c r="I99" s="89">
        <f>IF(OR($B99="",I$69=0),"",I30/I$69)</f>
        <v/>
      </c>
      <c r="J99" s="89">
        <f>IF(OR($B99="",J$69=0),"",J30/J$69)</f>
        <v/>
      </c>
      <c r="K99" s="89">
        <f>IF(OR($B99="",K$69=0),"",K30/K$69)</f>
        <v/>
      </c>
      <c r="L99" s="89">
        <f>IF(OR($B99="",L$69=0),"",L30/L$69)</f>
        <v/>
      </c>
      <c r="M99" s="89">
        <f>IF(OR($B99="",M$69=0),"",M30/M$69)</f>
        <v/>
      </c>
      <c r="N99" s="89">
        <f>IF(OR($B99="",N$69=0),"",N30/N$69)</f>
        <v/>
      </c>
      <c r="O99" s="89">
        <f>IF(OR($B99="",$O$69=0),"",O30/$O$69)</f>
        <v/>
      </c>
    </row>
    <row r="100" hidden="1">
      <c r="B100" s="63">
        <f>B31</f>
        <v/>
      </c>
      <c r="C100" s="89">
        <f>IF(OR($B100="",C$69=0),"",C31/C$69)</f>
        <v/>
      </c>
      <c r="D100" s="89">
        <f>IF(OR($B100="",D$69=0),"",D31/D$69)</f>
        <v/>
      </c>
      <c r="E100" s="89">
        <f>IF(OR($B100="",E$69=0),"",E31/E$69)</f>
        <v/>
      </c>
      <c r="F100" s="89">
        <f>IF(OR($B100="",F$69=0),"",F31/F$69)</f>
        <v/>
      </c>
      <c r="G100" s="89">
        <f>IF(OR($B100="",G$69=0),"",G31/G$69)</f>
        <v/>
      </c>
      <c r="H100" s="89">
        <f>IF(OR($B100="",H$69=0),"",H31/H$69)</f>
        <v/>
      </c>
      <c r="I100" s="89">
        <f>IF(OR($B100="",I$69=0),"",I31/I$69)</f>
        <v/>
      </c>
      <c r="J100" s="89">
        <f>IF(OR($B100="",J$69=0),"",J31/J$69)</f>
        <v/>
      </c>
      <c r="K100" s="89">
        <f>IF(OR($B100="",K$69=0),"",K31/K$69)</f>
        <v/>
      </c>
      <c r="L100" s="89">
        <f>IF(OR($B100="",L$69=0),"",L31/L$69)</f>
        <v/>
      </c>
      <c r="M100" s="89">
        <f>IF(OR($B100="",M$69=0),"",M31/M$69)</f>
        <v/>
      </c>
      <c r="N100" s="89">
        <f>IF(OR($B100="",N$69=0),"",N31/N$69)</f>
        <v/>
      </c>
      <c r="O100" s="89">
        <f>IF(OR($B100="",$O$69=0),"",O31/$O$69)</f>
        <v/>
      </c>
    </row>
    <row r="101" hidden="1">
      <c r="B101" s="63">
        <f>B32</f>
        <v/>
      </c>
      <c r="C101" s="89">
        <f>IF(OR($B101="",C$69=0),"",C32/C$69)</f>
        <v/>
      </c>
      <c r="D101" s="89">
        <f>IF(OR($B101="",D$69=0),"",D32/D$69)</f>
        <v/>
      </c>
      <c r="E101" s="89">
        <f>IF(OR($B101="",E$69=0),"",E32/E$69)</f>
        <v/>
      </c>
      <c r="F101" s="89">
        <f>IF(OR($B101="",F$69=0),"",F32/F$69)</f>
        <v/>
      </c>
      <c r="G101" s="89">
        <f>IF(OR($B101="",G$69=0),"",G32/G$69)</f>
        <v/>
      </c>
      <c r="H101" s="89">
        <f>IF(OR($B101="",H$69=0),"",H32/H$69)</f>
        <v/>
      </c>
      <c r="I101" s="89">
        <f>IF(OR($B101="",I$69=0),"",I32/I$69)</f>
        <v/>
      </c>
      <c r="J101" s="89">
        <f>IF(OR($B101="",J$69=0),"",J32/J$69)</f>
        <v/>
      </c>
      <c r="K101" s="89">
        <f>IF(OR($B101="",K$69=0),"",K32/K$69)</f>
        <v/>
      </c>
      <c r="L101" s="89">
        <f>IF(OR($B101="",L$69=0),"",L32/L$69)</f>
        <v/>
      </c>
      <c r="M101" s="89">
        <f>IF(OR($B101="",M$69=0),"",M32/M$69)</f>
        <v/>
      </c>
      <c r="N101" s="89">
        <f>IF(OR($B101="",N$69=0),"",N32/N$69)</f>
        <v/>
      </c>
      <c r="O101" s="89">
        <f>IF(OR($B101="",$O$69=0),"",O32/$O$69)</f>
        <v/>
      </c>
    </row>
    <row r="102" hidden="1">
      <c r="B102" s="63">
        <f>B33</f>
        <v/>
      </c>
      <c r="C102" s="89">
        <f>IF(OR($B102="",C$69=0),"",C33/C$69)</f>
        <v/>
      </c>
      <c r="D102" s="89">
        <f>IF(OR($B102="",D$69=0),"",D33/D$69)</f>
        <v/>
      </c>
      <c r="E102" s="89">
        <f>IF(OR($B102="",E$69=0),"",E33/E$69)</f>
        <v/>
      </c>
      <c r="F102" s="89">
        <f>IF(OR($B102="",F$69=0),"",F33/F$69)</f>
        <v/>
      </c>
      <c r="G102" s="89">
        <f>IF(OR($B102="",G$69=0),"",G33/G$69)</f>
        <v/>
      </c>
      <c r="H102" s="89">
        <f>IF(OR($B102="",H$69=0),"",H33/H$69)</f>
        <v/>
      </c>
      <c r="I102" s="89">
        <f>IF(OR($B102="",I$69=0),"",I33/I$69)</f>
        <v/>
      </c>
      <c r="J102" s="89">
        <f>IF(OR($B102="",J$69=0),"",J33/J$69)</f>
        <v/>
      </c>
      <c r="K102" s="89">
        <f>IF(OR($B102="",K$69=0),"",K33/K$69)</f>
        <v/>
      </c>
      <c r="L102" s="89">
        <f>IF(OR($B102="",L$69=0),"",L33/L$69)</f>
        <v/>
      </c>
      <c r="M102" s="89">
        <f>IF(OR($B102="",M$69=0),"",M33/M$69)</f>
        <v/>
      </c>
      <c r="N102" s="89">
        <f>IF(OR($B102="",N$69=0),"",N33/N$69)</f>
        <v/>
      </c>
      <c r="O102" s="89">
        <f>IF(OR($B102="",$O$69=0),"",O33/$O$69)</f>
        <v/>
      </c>
    </row>
    <row r="103" hidden="1">
      <c r="B103" s="63">
        <f>B34</f>
        <v/>
      </c>
      <c r="C103" s="89">
        <f>IF(OR($B103="",C$69=0),"",C34/C$69)</f>
        <v/>
      </c>
      <c r="D103" s="89">
        <f>IF(OR($B103="",D$69=0),"",D34/D$69)</f>
        <v/>
      </c>
      <c r="E103" s="89">
        <f>IF(OR($B103="",E$69=0),"",E34/E$69)</f>
        <v/>
      </c>
      <c r="F103" s="89">
        <f>IF(OR($B103="",F$69=0),"",F34/F$69)</f>
        <v/>
      </c>
      <c r="G103" s="89">
        <f>IF(OR($B103="",G$69=0),"",G34/G$69)</f>
        <v/>
      </c>
      <c r="H103" s="89">
        <f>IF(OR($B103="",H$69=0),"",H34/H$69)</f>
        <v/>
      </c>
      <c r="I103" s="89">
        <f>IF(OR($B103="",I$69=0),"",I34/I$69)</f>
        <v/>
      </c>
      <c r="J103" s="89">
        <f>IF(OR($B103="",J$69=0),"",J34/J$69)</f>
        <v/>
      </c>
      <c r="K103" s="89">
        <f>IF(OR($B103="",K$69=0),"",K34/K$69)</f>
        <v/>
      </c>
      <c r="L103" s="89">
        <f>IF(OR($B103="",L$69=0),"",L34/L$69)</f>
        <v/>
      </c>
      <c r="M103" s="89">
        <f>IF(OR($B103="",M$69=0),"",M34/M$69)</f>
        <v/>
      </c>
      <c r="N103" s="89">
        <f>IF(OR($B103="",N$69=0),"",N34/N$69)</f>
        <v/>
      </c>
      <c r="O103" s="89">
        <f>IF(OR($B103="",$O$69=0),"",O34/$O$69)</f>
        <v/>
      </c>
    </row>
    <row r="104" hidden="1">
      <c r="B104" s="63">
        <f>B35</f>
        <v/>
      </c>
      <c r="C104" s="89">
        <f>IF(OR($B104="",C$69=0),"",C35/C$69)</f>
        <v/>
      </c>
      <c r="D104" s="89">
        <f>IF(OR($B104="",D$69=0),"",D35/D$69)</f>
        <v/>
      </c>
      <c r="E104" s="89">
        <f>IF(OR($B104="",E$69=0),"",E35/E$69)</f>
        <v/>
      </c>
      <c r="F104" s="89">
        <f>IF(OR($B104="",F$69=0),"",F35/F$69)</f>
        <v/>
      </c>
      <c r="G104" s="89">
        <f>IF(OR($B104="",G$69=0),"",G35/G$69)</f>
        <v/>
      </c>
      <c r="H104" s="89">
        <f>IF(OR($B104="",H$69=0),"",H35/H$69)</f>
        <v/>
      </c>
      <c r="I104" s="89">
        <f>IF(OR($B104="",I$69=0),"",I35/I$69)</f>
        <v/>
      </c>
      <c r="J104" s="89">
        <f>IF(OR($B104="",J$69=0),"",J35/J$69)</f>
        <v/>
      </c>
      <c r="K104" s="89">
        <f>IF(OR($B104="",K$69=0),"",K35/K$69)</f>
        <v/>
      </c>
      <c r="L104" s="89">
        <f>IF(OR($B104="",L$69=0),"",L35/L$69)</f>
        <v/>
      </c>
      <c r="M104" s="89">
        <f>IF(OR($B104="",M$69=0),"",M35/M$69)</f>
        <v/>
      </c>
      <c r="N104" s="89">
        <f>IF(OR($B104="",N$69=0),"",N35/N$69)</f>
        <v/>
      </c>
      <c r="O104" s="89">
        <f>IF(OR($B104="",$O$69=0),"",O35/$O$69)</f>
        <v/>
      </c>
    </row>
    <row r="105" hidden="1">
      <c r="B105" s="63">
        <f>B36</f>
        <v/>
      </c>
      <c r="C105" s="89">
        <f>IF(OR($B105="",C$69=0),"",C36/C$69)</f>
        <v/>
      </c>
      <c r="D105" s="89">
        <f>IF(OR($B105="",D$69=0),"",D36/D$69)</f>
        <v/>
      </c>
      <c r="E105" s="89">
        <f>IF(OR($B105="",E$69=0),"",E36/E$69)</f>
        <v/>
      </c>
      <c r="F105" s="89">
        <f>IF(OR($B105="",F$69=0),"",F36/F$69)</f>
        <v/>
      </c>
      <c r="G105" s="89">
        <f>IF(OR($B105="",G$69=0),"",G36/G$69)</f>
        <v/>
      </c>
      <c r="H105" s="89">
        <f>IF(OR($B105="",H$69=0),"",H36/H$69)</f>
        <v/>
      </c>
      <c r="I105" s="89">
        <f>IF(OR($B105="",I$69=0),"",I36/I$69)</f>
        <v/>
      </c>
      <c r="J105" s="89">
        <f>IF(OR($B105="",J$69=0),"",J36/J$69)</f>
        <v/>
      </c>
      <c r="K105" s="89">
        <f>IF(OR($B105="",K$69=0),"",K36/K$69)</f>
        <v/>
      </c>
      <c r="L105" s="89">
        <f>IF(OR($B105="",L$69=0),"",L36/L$69)</f>
        <v/>
      </c>
      <c r="M105" s="89">
        <f>IF(OR($B105="",M$69=0),"",M36/M$69)</f>
        <v/>
      </c>
      <c r="N105" s="89">
        <f>IF(OR($B105="",N$69=0),"",N36/N$69)</f>
        <v/>
      </c>
      <c r="O105" s="89">
        <f>IF(OR($B105="",$O$69=0),"",O36/$O$69)</f>
        <v/>
      </c>
    </row>
    <row r="106" hidden="1">
      <c r="B106" s="63">
        <f>B37</f>
        <v/>
      </c>
      <c r="C106" s="89">
        <f>IF(OR($B106="",C$69=0),"",C37/C$69)</f>
        <v/>
      </c>
      <c r="D106" s="89">
        <f>IF(OR($B106="",D$69=0),"",D37/D$69)</f>
        <v/>
      </c>
      <c r="E106" s="89">
        <f>IF(OR($B106="",E$69=0),"",E37/E$69)</f>
        <v/>
      </c>
      <c r="F106" s="89">
        <f>IF(OR($B106="",F$69=0),"",F37/F$69)</f>
        <v/>
      </c>
      <c r="G106" s="89">
        <f>IF(OR($B106="",G$69=0),"",G37/G$69)</f>
        <v/>
      </c>
      <c r="H106" s="89">
        <f>IF(OR($B106="",H$69=0),"",H37/H$69)</f>
        <v/>
      </c>
      <c r="I106" s="89">
        <f>IF(OR($B106="",I$69=0),"",I37/I$69)</f>
        <v/>
      </c>
      <c r="J106" s="89">
        <f>IF(OR($B106="",J$69=0),"",J37/J$69)</f>
        <v/>
      </c>
      <c r="K106" s="89">
        <f>IF(OR($B106="",K$69=0),"",K37/K$69)</f>
        <v/>
      </c>
      <c r="L106" s="89">
        <f>IF(OR($B106="",L$69=0),"",L37/L$69)</f>
        <v/>
      </c>
      <c r="M106" s="89">
        <f>IF(OR($B106="",M$69=0),"",M37/M$69)</f>
        <v/>
      </c>
      <c r="N106" s="89">
        <f>IF(OR($B106="",N$69=0),"",N37/N$69)</f>
        <v/>
      </c>
      <c r="O106" s="89">
        <f>IF(OR($B106="",$O$69=0),"",O37/$O$69)</f>
        <v/>
      </c>
    </row>
    <row r="107" hidden="1">
      <c r="B107" s="63">
        <f>B38</f>
        <v/>
      </c>
      <c r="C107" s="89">
        <f>IF(OR($B107="",C$69=0),"",C38/C$69)</f>
        <v/>
      </c>
      <c r="D107" s="89">
        <f>IF(OR($B107="",D$69=0),"",D38/D$69)</f>
        <v/>
      </c>
      <c r="E107" s="89">
        <f>IF(OR($B107="",E$69=0),"",E38/E$69)</f>
        <v/>
      </c>
      <c r="F107" s="89">
        <f>IF(OR($B107="",F$69=0),"",F38/F$69)</f>
        <v/>
      </c>
      <c r="G107" s="89">
        <f>IF(OR($B107="",G$69=0),"",G38/G$69)</f>
        <v/>
      </c>
      <c r="H107" s="89">
        <f>IF(OR($B107="",H$69=0),"",H38/H$69)</f>
        <v/>
      </c>
      <c r="I107" s="89">
        <f>IF(OR($B107="",I$69=0),"",I38/I$69)</f>
        <v/>
      </c>
      <c r="J107" s="89">
        <f>IF(OR($B107="",J$69=0),"",J38/J$69)</f>
        <v/>
      </c>
      <c r="K107" s="89">
        <f>IF(OR($B107="",K$69=0),"",K38/K$69)</f>
        <v/>
      </c>
      <c r="L107" s="89">
        <f>IF(OR($B107="",L$69=0),"",L38/L$69)</f>
        <v/>
      </c>
      <c r="M107" s="89">
        <f>IF(OR($B107="",M$69=0),"",M38/M$69)</f>
        <v/>
      </c>
      <c r="N107" s="89">
        <f>IF(OR($B107="",N$69=0),"",N38/N$69)</f>
        <v/>
      </c>
      <c r="O107" s="89">
        <f>IF(OR($B107="",$O$69=0),"",O38/$O$69)</f>
        <v/>
      </c>
    </row>
    <row r="108" hidden="1">
      <c r="B108" s="63">
        <f>B39</f>
        <v/>
      </c>
      <c r="C108" s="89">
        <f>IF(OR($B108="",C$69=0),"",C39/C$69)</f>
        <v/>
      </c>
      <c r="D108" s="89">
        <f>IF(OR($B108="",D$69=0),"",D39/D$69)</f>
        <v/>
      </c>
      <c r="E108" s="89">
        <f>IF(OR($B108="",E$69=0),"",E39/E$69)</f>
        <v/>
      </c>
      <c r="F108" s="89">
        <f>IF(OR($B108="",F$69=0),"",F39/F$69)</f>
        <v/>
      </c>
      <c r="G108" s="89">
        <f>IF(OR($B108="",G$69=0),"",G39/G$69)</f>
        <v/>
      </c>
      <c r="H108" s="89">
        <f>IF(OR($B108="",H$69=0),"",H39/H$69)</f>
        <v/>
      </c>
      <c r="I108" s="89">
        <f>IF(OR($B108="",I$69=0),"",I39/I$69)</f>
        <v/>
      </c>
      <c r="J108" s="89">
        <f>IF(OR($B108="",J$69=0),"",J39/J$69)</f>
        <v/>
      </c>
      <c r="K108" s="89">
        <f>IF(OR($B108="",K$69=0),"",K39/K$69)</f>
        <v/>
      </c>
      <c r="L108" s="89">
        <f>IF(OR($B108="",L$69=0),"",L39/L$69)</f>
        <v/>
      </c>
      <c r="M108" s="89">
        <f>IF(OR($B108="",M$69=0),"",M39/M$69)</f>
        <v/>
      </c>
      <c r="N108" s="89">
        <f>IF(OR($B108="",N$69=0),"",N39/N$69)</f>
        <v/>
      </c>
      <c r="O108" s="89">
        <f>IF(OR($B108="",$O$69=0),"",O39/$O$69)</f>
        <v/>
      </c>
    </row>
    <row r="109" hidden="1">
      <c r="B109" s="63">
        <f>B40</f>
        <v/>
      </c>
      <c r="C109" s="89">
        <f>IF(OR($B109="",C$69=0),"",C40/C$69)</f>
        <v/>
      </c>
      <c r="D109" s="89">
        <f>IF(OR($B109="",D$69=0),"",D40/D$69)</f>
        <v/>
      </c>
      <c r="E109" s="89">
        <f>IF(OR($B109="",E$69=0),"",E40/E$69)</f>
        <v/>
      </c>
      <c r="F109" s="89">
        <f>IF(OR($B109="",F$69=0),"",F40/F$69)</f>
        <v/>
      </c>
      <c r="G109" s="89">
        <f>IF(OR($B109="",G$69=0),"",G40/G$69)</f>
        <v/>
      </c>
      <c r="H109" s="89">
        <f>IF(OR($B109="",H$69=0),"",H40/H$69)</f>
        <v/>
      </c>
      <c r="I109" s="89">
        <f>IF(OR($B109="",I$69=0),"",I40/I$69)</f>
        <v/>
      </c>
      <c r="J109" s="89">
        <f>IF(OR($B109="",J$69=0),"",J40/J$69)</f>
        <v/>
      </c>
      <c r="K109" s="89">
        <f>IF(OR($B109="",K$69=0),"",K40/K$69)</f>
        <v/>
      </c>
      <c r="L109" s="89">
        <f>IF(OR($B109="",L$69=0),"",L40/L$69)</f>
        <v/>
      </c>
      <c r="M109" s="89">
        <f>IF(OR($B109="",M$69=0),"",M40/M$69)</f>
        <v/>
      </c>
      <c r="N109" s="89">
        <f>IF(OR($B109="",N$69=0),"",N40/N$69)</f>
        <v/>
      </c>
      <c r="O109" s="89">
        <f>IF(OR($B109="",$O$69=0),"",O40/$O$69)</f>
        <v/>
      </c>
    </row>
    <row r="110" hidden="1">
      <c r="B110" s="63">
        <f>B41</f>
        <v/>
      </c>
      <c r="C110" s="89">
        <f>IF(OR($B110="",C$69=0),"",C41/C$69)</f>
        <v/>
      </c>
      <c r="D110" s="89">
        <f>IF(OR($B110="",D$69=0),"",D41/D$69)</f>
        <v/>
      </c>
      <c r="E110" s="89">
        <f>IF(OR($B110="",E$69=0),"",E41/E$69)</f>
        <v/>
      </c>
      <c r="F110" s="89">
        <f>IF(OR($B110="",F$69=0),"",F41/F$69)</f>
        <v/>
      </c>
      <c r="G110" s="89">
        <f>IF(OR($B110="",G$69=0),"",G41/G$69)</f>
        <v/>
      </c>
      <c r="H110" s="89">
        <f>IF(OR($B110="",H$69=0),"",H41/H$69)</f>
        <v/>
      </c>
      <c r="I110" s="89">
        <f>IF(OR($B110="",I$69=0),"",I41/I$69)</f>
        <v/>
      </c>
      <c r="J110" s="89">
        <f>IF(OR($B110="",J$69=0),"",J41/J$69)</f>
        <v/>
      </c>
      <c r="K110" s="89">
        <f>IF(OR($B110="",K$69=0),"",K41/K$69)</f>
        <v/>
      </c>
      <c r="L110" s="89">
        <f>IF(OR($B110="",L$69=0),"",L41/L$69)</f>
        <v/>
      </c>
      <c r="M110" s="89">
        <f>IF(OR($B110="",M$69=0),"",M41/M$69)</f>
        <v/>
      </c>
      <c r="N110" s="89">
        <f>IF(OR($B110="",N$69=0),"",N41/N$69)</f>
        <v/>
      </c>
      <c r="O110" s="89">
        <f>IF(OR($B110="",$O$69=0),"",O41/$O$69)</f>
        <v/>
      </c>
    </row>
    <row r="111" hidden="1">
      <c r="B111" s="63">
        <f>B42</f>
        <v/>
      </c>
      <c r="C111" s="89">
        <f>IF(OR($B111="",C$69=0),"",C42/C$69)</f>
        <v/>
      </c>
      <c r="D111" s="89">
        <f>IF(OR($B111="",D$69=0),"",D42/D$69)</f>
        <v/>
      </c>
      <c r="E111" s="89">
        <f>IF(OR($B111="",E$69=0),"",E42/E$69)</f>
        <v/>
      </c>
      <c r="F111" s="89">
        <f>IF(OR($B111="",F$69=0),"",F42/F$69)</f>
        <v/>
      </c>
      <c r="G111" s="89">
        <f>IF(OR($B111="",G$69=0),"",G42/G$69)</f>
        <v/>
      </c>
      <c r="H111" s="89">
        <f>IF(OR($B111="",H$69=0),"",H42/H$69)</f>
        <v/>
      </c>
      <c r="I111" s="89">
        <f>IF(OR($B111="",I$69=0),"",I42/I$69)</f>
        <v/>
      </c>
      <c r="J111" s="89">
        <f>IF(OR($B111="",J$69=0),"",J42/J$69)</f>
        <v/>
      </c>
      <c r="K111" s="89">
        <f>IF(OR($B111="",K$69=0),"",K42/K$69)</f>
        <v/>
      </c>
      <c r="L111" s="89">
        <f>IF(OR($B111="",L$69=0),"",L42/L$69)</f>
        <v/>
      </c>
      <c r="M111" s="89">
        <f>IF(OR($B111="",M$69=0),"",M42/M$69)</f>
        <v/>
      </c>
      <c r="N111" s="89">
        <f>IF(OR($B111="",N$69=0),"",N42/N$69)</f>
        <v/>
      </c>
      <c r="O111" s="89">
        <f>IF(OR($B111="",$O$69=0),"",O42/$O$69)</f>
        <v/>
      </c>
    </row>
    <row r="112" hidden="1">
      <c r="B112" s="63">
        <f>B43</f>
        <v/>
      </c>
      <c r="C112" s="89">
        <f>IF(OR($B112="",C$69=0),"",C43/C$69)</f>
        <v/>
      </c>
      <c r="D112" s="89">
        <f>IF(OR($B112="",D$69=0),"",D43/D$69)</f>
        <v/>
      </c>
      <c r="E112" s="89">
        <f>IF(OR($B112="",E$69=0),"",E43/E$69)</f>
        <v/>
      </c>
      <c r="F112" s="89">
        <f>IF(OR($B112="",F$69=0),"",F43/F$69)</f>
        <v/>
      </c>
      <c r="G112" s="89">
        <f>IF(OR($B112="",G$69=0),"",G43/G$69)</f>
        <v/>
      </c>
      <c r="H112" s="89">
        <f>IF(OR($B112="",H$69=0),"",H43/H$69)</f>
        <v/>
      </c>
      <c r="I112" s="89">
        <f>IF(OR($B112="",I$69=0),"",I43/I$69)</f>
        <v/>
      </c>
      <c r="J112" s="89">
        <f>IF(OR($B112="",J$69=0),"",J43/J$69)</f>
        <v/>
      </c>
      <c r="K112" s="89">
        <f>IF(OR($B112="",K$69=0),"",K43/K$69)</f>
        <v/>
      </c>
      <c r="L112" s="89">
        <f>IF(OR($B112="",L$69=0),"",L43/L$69)</f>
        <v/>
      </c>
      <c r="M112" s="89">
        <f>IF(OR($B112="",M$69=0),"",M43/M$69)</f>
        <v/>
      </c>
      <c r="N112" s="89">
        <f>IF(OR($B112="",N$69=0),"",N43/N$69)</f>
        <v/>
      </c>
      <c r="O112" s="89">
        <f>IF(OR($B112="",$O$69=0),"",O43/$O$69)</f>
        <v/>
      </c>
    </row>
    <row r="113" hidden="1">
      <c r="B113" s="63">
        <f>B44</f>
        <v/>
      </c>
      <c r="C113" s="89">
        <f>IF(OR($B113="",C$69=0),"",C44/C$69)</f>
        <v/>
      </c>
      <c r="D113" s="89">
        <f>IF(OR($B113="",D$69=0),"",D44/D$69)</f>
        <v/>
      </c>
      <c r="E113" s="89">
        <f>IF(OR($B113="",E$69=0),"",E44/E$69)</f>
        <v/>
      </c>
      <c r="F113" s="89">
        <f>IF(OR($B113="",F$69=0),"",F44/F$69)</f>
        <v/>
      </c>
      <c r="G113" s="89">
        <f>IF(OR($B113="",G$69=0),"",G44/G$69)</f>
        <v/>
      </c>
      <c r="H113" s="89">
        <f>IF(OR($B113="",H$69=0),"",H44/H$69)</f>
        <v/>
      </c>
      <c r="I113" s="89">
        <f>IF(OR($B113="",I$69=0),"",I44/I$69)</f>
        <v/>
      </c>
      <c r="J113" s="89">
        <f>IF(OR($B113="",J$69=0),"",J44/J$69)</f>
        <v/>
      </c>
      <c r="K113" s="89">
        <f>IF(OR($B113="",K$69=0),"",K44/K$69)</f>
        <v/>
      </c>
      <c r="L113" s="89">
        <f>IF(OR($B113="",L$69=0),"",L44/L$69)</f>
        <v/>
      </c>
      <c r="M113" s="89">
        <f>IF(OR($B113="",M$69=0),"",M44/M$69)</f>
        <v/>
      </c>
      <c r="N113" s="89">
        <f>IF(OR($B113="",N$69=0),"",N44/N$69)</f>
        <v/>
      </c>
      <c r="O113" s="89">
        <f>IF(OR($B113="",$O$69=0),"",O44/$O$69)</f>
        <v/>
      </c>
    </row>
    <row r="114" hidden="1">
      <c r="B114" s="63">
        <f>B45</f>
        <v/>
      </c>
      <c r="C114" s="89">
        <f>IF(OR($B114="",C$69=0),"",C45/C$69)</f>
        <v/>
      </c>
      <c r="D114" s="89">
        <f>IF(OR($B114="",D$69=0),"",D45/D$69)</f>
        <v/>
      </c>
      <c r="E114" s="89">
        <f>IF(OR($B114="",E$69=0),"",E45/E$69)</f>
        <v/>
      </c>
      <c r="F114" s="89">
        <f>IF(OR($B114="",F$69=0),"",F45/F$69)</f>
        <v/>
      </c>
      <c r="G114" s="89">
        <f>IF(OR($B114="",G$69=0),"",G45/G$69)</f>
        <v/>
      </c>
      <c r="H114" s="89">
        <f>IF(OR($B114="",H$69=0),"",H45/H$69)</f>
        <v/>
      </c>
      <c r="I114" s="89">
        <f>IF(OR($B114="",I$69=0),"",I45/I$69)</f>
        <v/>
      </c>
      <c r="J114" s="89">
        <f>IF(OR($B114="",J$69=0),"",J45/J$69)</f>
        <v/>
      </c>
      <c r="K114" s="89">
        <f>IF(OR($B114="",K$69=0),"",K45/K$69)</f>
        <v/>
      </c>
      <c r="L114" s="89">
        <f>IF(OR($B114="",L$69=0),"",L45/L$69)</f>
        <v/>
      </c>
      <c r="M114" s="89">
        <f>IF(OR($B114="",M$69=0),"",M45/M$69)</f>
        <v/>
      </c>
      <c r="N114" s="89">
        <f>IF(OR($B114="",N$69=0),"",N45/N$69)</f>
        <v/>
      </c>
      <c r="O114" s="89">
        <f>IF(OR($B114="",$O$69=0),"",O45/$O$69)</f>
        <v/>
      </c>
    </row>
    <row r="115" hidden="1">
      <c r="B115" s="63">
        <f>B46</f>
        <v/>
      </c>
      <c r="C115" s="89">
        <f>IF(OR($B115="",C$69=0),"",C46/C$69)</f>
        <v/>
      </c>
      <c r="D115" s="89">
        <f>IF(OR($B115="",D$69=0),"",D46/D$69)</f>
        <v/>
      </c>
      <c r="E115" s="89">
        <f>IF(OR($B115="",E$69=0),"",E46/E$69)</f>
        <v/>
      </c>
      <c r="F115" s="89">
        <f>IF(OR($B115="",F$69=0),"",F46/F$69)</f>
        <v/>
      </c>
      <c r="G115" s="89">
        <f>IF(OR($B115="",G$69=0),"",G46/G$69)</f>
        <v/>
      </c>
      <c r="H115" s="89">
        <f>IF(OR($B115="",H$69=0),"",H46/H$69)</f>
        <v/>
      </c>
      <c r="I115" s="89">
        <f>IF(OR($B115="",I$69=0),"",I46/I$69)</f>
        <v/>
      </c>
      <c r="J115" s="89">
        <f>IF(OR($B115="",J$69=0),"",J46/J$69)</f>
        <v/>
      </c>
      <c r="K115" s="89">
        <f>IF(OR($B115="",K$69=0),"",K46/K$69)</f>
        <v/>
      </c>
      <c r="L115" s="89">
        <f>IF(OR($B115="",L$69=0),"",L46/L$69)</f>
        <v/>
      </c>
      <c r="M115" s="89">
        <f>IF(OR($B115="",M$69=0),"",M46/M$69)</f>
        <v/>
      </c>
      <c r="N115" s="89">
        <f>IF(OR($B115="",N$69=0),"",N46/N$69)</f>
        <v/>
      </c>
      <c r="O115" s="89">
        <f>IF(OR($B115="",$O$69=0),"",O46/$O$69)</f>
        <v/>
      </c>
    </row>
    <row r="116" hidden="1">
      <c r="B116" s="63">
        <f>B47</f>
        <v/>
      </c>
      <c r="C116" s="89">
        <f>IF(OR($B116="",C$69=0),"",C47/C$69)</f>
        <v/>
      </c>
      <c r="D116" s="89">
        <f>IF(OR($B116="",D$69=0),"",D47/D$69)</f>
        <v/>
      </c>
      <c r="E116" s="89">
        <f>IF(OR($B116="",E$69=0),"",E47/E$69)</f>
        <v/>
      </c>
      <c r="F116" s="89">
        <f>IF(OR($B116="",F$69=0),"",F47/F$69)</f>
        <v/>
      </c>
      <c r="G116" s="89">
        <f>IF(OR($B116="",G$69=0),"",G47/G$69)</f>
        <v/>
      </c>
      <c r="H116" s="89">
        <f>IF(OR($B116="",H$69=0),"",H47/H$69)</f>
        <v/>
      </c>
      <c r="I116" s="89">
        <f>IF(OR($B116="",I$69=0),"",I47/I$69)</f>
        <v/>
      </c>
      <c r="J116" s="89">
        <f>IF(OR($B116="",J$69=0),"",J47/J$69)</f>
        <v/>
      </c>
      <c r="K116" s="89">
        <f>IF(OR($B116="",K$69=0),"",K47/K$69)</f>
        <v/>
      </c>
      <c r="L116" s="89">
        <f>IF(OR($B116="",L$69=0),"",L47/L$69)</f>
        <v/>
      </c>
      <c r="M116" s="89">
        <f>IF(OR($B116="",M$69=0),"",M47/M$69)</f>
        <v/>
      </c>
      <c r="N116" s="89">
        <f>IF(OR($B116="",N$69=0),"",N47/N$69)</f>
        <v/>
      </c>
      <c r="O116" s="89">
        <f>IF(OR($B116="",$O$69=0),"",O47/$O$69)</f>
        <v/>
      </c>
    </row>
    <row r="117" hidden="1">
      <c r="B117" s="63">
        <f>B48</f>
        <v/>
      </c>
      <c r="C117" s="89">
        <f>IF(OR($B117="",C$69=0),"",C48/C$69)</f>
        <v/>
      </c>
      <c r="D117" s="89">
        <f>IF(OR($B117="",D$69=0),"",D48/D$69)</f>
        <v/>
      </c>
      <c r="E117" s="89">
        <f>IF(OR($B117="",E$69=0),"",E48/E$69)</f>
        <v/>
      </c>
      <c r="F117" s="89">
        <f>IF(OR($B117="",F$69=0),"",F48/F$69)</f>
        <v/>
      </c>
      <c r="G117" s="89">
        <f>IF(OR($B117="",G$69=0),"",G48/G$69)</f>
        <v/>
      </c>
      <c r="H117" s="89">
        <f>IF(OR($B117="",H$69=0),"",H48/H$69)</f>
        <v/>
      </c>
      <c r="I117" s="89">
        <f>IF(OR($B117="",I$69=0),"",I48/I$69)</f>
        <v/>
      </c>
      <c r="J117" s="89">
        <f>IF(OR($B117="",J$69=0),"",J48/J$69)</f>
        <v/>
      </c>
      <c r="K117" s="89">
        <f>IF(OR($B117="",K$69=0),"",K48/K$69)</f>
        <v/>
      </c>
      <c r="L117" s="89">
        <f>IF(OR($B117="",L$69=0),"",L48/L$69)</f>
        <v/>
      </c>
      <c r="M117" s="89">
        <f>IF(OR($B117="",M$69=0),"",M48/M$69)</f>
        <v/>
      </c>
      <c r="N117" s="89">
        <f>IF(OR($B117="",N$69=0),"",N48/N$69)</f>
        <v/>
      </c>
      <c r="O117" s="89">
        <f>IF(OR($B117="",$O$69=0),"",O48/$O$69)</f>
        <v/>
      </c>
    </row>
    <row r="118" hidden="1">
      <c r="B118" s="63">
        <f>B49</f>
        <v/>
      </c>
      <c r="C118" s="89">
        <f>IF(OR($B118="",C$69=0),"",C49/C$69)</f>
        <v/>
      </c>
      <c r="D118" s="89">
        <f>IF(OR($B118="",D$69=0),"",D49/D$69)</f>
        <v/>
      </c>
      <c r="E118" s="89">
        <f>IF(OR($B118="",E$69=0),"",E49/E$69)</f>
        <v/>
      </c>
      <c r="F118" s="89">
        <f>IF(OR($B118="",F$69=0),"",F49/F$69)</f>
        <v/>
      </c>
      <c r="G118" s="89">
        <f>IF(OR($B118="",G$69=0),"",G49/G$69)</f>
        <v/>
      </c>
      <c r="H118" s="89">
        <f>IF(OR($B118="",H$69=0),"",H49/H$69)</f>
        <v/>
      </c>
      <c r="I118" s="89">
        <f>IF(OR($B118="",I$69=0),"",I49/I$69)</f>
        <v/>
      </c>
      <c r="J118" s="89">
        <f>IF(OR($B118="",J$69=0),"",J49/J$69)</f>
        <v/>
      </c>
      <c r="K118" s="89">
        <f>IF(OR($B118="",K$69=0),"",K49/K$69)</f>
        <v/>
      </c>
      <c r="L118" s="89">
        <f>IF(OR($B118="",L$69=0),"",L49/L$69)</f>
        <v/>
      </c>
      <c r="M118" s="89">
        <f>IF(OR($B118="",M$69=0),"",M49/M$69)</f>
        <v/>
      </c>
      <c r="N118" s="89">
        <f>IF(OR($B118="",N$69=0),"",N49/N$69)</f>
        <v/>
      </c>
      <c r="O118" s="89">
        <f>IF(OR($B118="",$O$69=0),"",O49/$O$69)</f>
        <v/>
      </c>
    </row>
    <row r="119" hidden="1">
      <c r="B119" s="63">
        <f>B50</f>
        <v/>
      </c>
      <c r="C119" s="89">
        <f>IF(OR($B119="",C$69=0),"",C50/C$69)</f>
        <v/>
      </c>
      <c r="D119" s="89">
        <f>IF(OR($B119="",D$69=0),"",D50/D$69)</f>
        <v/>
      </c>
      <c r="E119" s="89">
        <f>IF(OR($B119="",E$69=0),"",E50/E$69)</f>
        <v/>
      </c>
      <c r="F119" s="89">
        <f>IF(OR($B119="",F$69=0),"",F50/F$69)</f>
        <v/>
      </c>
      <c r="G119" s="89">
        <f>IF(OR($B119="",G$69=0),"",G50/G$69)</f>
        <v/>
      </c>
      <c r="H119" s="89">
        <f>IF(OR($B119="",H$69=0),"",H50/H$69)</f>
        <v/>
      </c>
      <c r="I119" s="89">
        <f>IF(OR($B119="",I$69=0),"",I50/I$69)</f>
        <v/>
      </c>
      <c r="J119" s="89">
        <f>IF(OR($B119="",J$69=0),"",J50/J$69)</f>
        <v/>
      </c>
      <c r="K119" s="89">
        <f>IF(OR($B119="",K$69=0),"",K50/K$69)</f>
        <v/>
      </c>
      <c r="L119" s="89">
        <f>IF(OR($B119="",L$69=0),"",L50/L$69)</f>
        <v/>
      </c>
      <c r="M119" s="89">
        <f>IF(OR($B119="",M$69=0),"",M50/M$69)</f>
        <v/>
      </c>
      <c r="N119" s="89">
        <f>IF(OR($B119="",N$69=0),"",N50/N$69)</f>
        <v/>
      </c>
      <c r="O119" s="89">
        <f>IF(OR($B119="",$O$69=0),"",O50/$O$69)</f>
        <v/>
      </c>
    </row>
    <row r="120" hidden="1">
      <c r="B120" s="63">
        <f>B51</f>
        <v/>
      </c>
      <c r="C120" s="89">
        <f>IF(OR($B120="",C$69=0),"",C51/C$69)</f>
        <v/>
      </c>
      <c r="D120" s="89">
        <f>IF(OR($B120="",D$69=0),"",D51/D$69)</f>
        <v/>
      </c>
      <c r="E120" s="89">
        <f>IF(OR($B120="",E$69=0),"",E51/E$69)</f>
        <v/>
      </c>
      <c r="F120" s="89">
        <f>IF(OR($B120="",F$69=0),"",F51/F$69)</f>
        <v/>
      </c>
      <c r="G120" s="89">
        <f>IF(OR($B120="",G$69=0),"",G51/G$69)</f>
        <v/>
      </c>
      <c r="H120" s="89">
        <f>IF(OR($B120="",H$69=0),"",H51/H$69)</f>
        <v/>
      </c>
      <c r="I120" s="89">
        <f>IF(OR($B120="",I$69=0),"",I51/I$69)</f>
        <v/>
      </c>
      <c r="J120" s="89">
        <f>IF(OR($B120="",J$69=0),"",J51/J$69)</f>
        <v/>
      </c>
      <c r="K120" s="89">
        <f>IF(OR($B120="",K$69=0),"",K51/K$69)</f>
        <v/>
      </c>
      <c r="L120" s="89">
        <f>IF(OR($B120="",L$69=0),"",L51/L$69)</f>
        <v/>
      </c>
      <c r="M120" s="89">
        <f>IF(OR($B120="",M$69=0),"",M51/M$69)</f>
        <v/>
      </c>
      <c r="N120" s="89">
        <f>IF(OR($B120="",N$69=0),"",N51/N$69)</f>
        <v/>
      </c>
      <c r="O120" s="89">
        <f>IF(OR($B120="",$O$69=0),"",O51/$O$69)</f>
        <v/>
      </c>
    </row>
    <row r="121" hidden="1">
      <c r="B121" s="63">
        <f>B52</f>
        <v/>
      </c>
      <c r="C121" s="89">
        <f>IF(OR($B121="",C$69=0),"",C52/C$69)</f>
        <v/>
      </c>
      <c r="D121" s="89">
        <f>IF(OR($B121="",D$69=0),"",D52/D$69)</f>
        <v/>
      </c>
      <c r="E121" s="89">
        <f>IF(OR($B121="",E$69=0),"",E52/E$69)</f>
        <v/>
      </c>
      <c r="F121" s="89">
        <f>IF(OR($B121="",F$69=0),"",F52/F$69)</f>
        <v/>
      </c>
      <c r="G121" s="89">
        <f>IF(OR($B121="",G$69=0),"",G52/G$69)</f>
        <v/>
      </c>
      <c r="H121" s="89">
        <f>IF(OR($B121="",H$69=0),"",H52/H$69)</f>
        <v/>
      </c>
      <c r="I121" s="89">
        <f>IF(OR($B121="",I$69=0),"",I52/I$69)</f>
        <v/>
      </c>
      <c r="J121" s="89">
        <f>IF(OR($B121="",J$69=0),"",J52/J$69)</f>
        <v/>
      </c>
      <c r="K121" s="89">
        <f>IF(OR($B121="",K$69=0),"",K52/K$69)</f>
        <v/>
      </c>
      <c r="L121" s="89">
        <f>IF(OR($B121="",L$69=0),"",L52/L$69)</f>
        <v/>
      </c>
      <c r="M121" s="89">
        <f>IF(OR($B121="",M$69=0),"",M52/M$69)</f>
        <v/>
      </c>
      <c r="N121" s="89">
        <f>IF(OR($B121="",N$69=0),"",N52/N$69)</f>
        <v/>
      </c>
      <c r="O121" s="89">
        <f>IF(OR($B121="",$O$69=0),"",O52/$O$69)</f>
        <v/>
      </c>
    </row>
    <row r="122" hidden="1">
      <c r="B122" s="63">
        <f>B53</f>
        <v/>
      </c>
      <c r="C122" s="89">
        <f>IF(OR($B122="",C$69=0),"",C53/C$69)</f>
        <v/>
      </c>
      <c r="D122" s="89">
        <f>IF(OR($B122="",D$69=0),"",D53/D$69)</f>
        <v/>
      </c>
      <c r="E122" s="89">
        <f>IF(OR($B122="",E$69=0),"",E53/E$69)</f>
        <v/>
      </c>
      <c r="F122" s="89">
        <f>IF(OR($B122="",F$69=0),"",F53/F$69)</f>
        <v/>
      </c>
      <c r="G122" s="89">
        <f>IF(OR($B122="",G$69=0),"",G53/G$69)</f>
        <v/>
      </c>
      <c r="H122" s="89">
        <f>IF(OR($B122="",H$69=0),"",H53/H$69)</f>
        <v/>
      </c>
      <c r="I122" s="89">
        <f>IF(OR($B122="",I$69=0),"",I53/I$69)</f>
        <v/>
      </c>
      <c r="J122" s="89">
        <f>IF(OR($B122="",J$69=0),"",J53/J$69)</f>
        <v/>
      </c>
      <c r="K122" s="89">
        <f>IF(OR($B122="",K$69=0),"",K53/K$69)</f>
        <v/>
      </c>
      <c r="L122" s="89">
        <f>IF(OR($B122="",L$69=0),"",L53/L$69)</f>
        <v/>
      </c>
      <c r="M122" s="89">
        <f>IF(OR($B122="",M$69=0),"",M53/M$69)</f>
        <v/>
      </c>
      <c r="N122" s="89">
        <f>IF(OR($B122="",N$69=0),"",N53/N$69)</f>
        <v/>
      </c>
      <c r="O122" s="89">
        <f>IF(OR($B122="",$O$69=0),"",O53/$O$69)</f>
        <v/>
      </c>
    </row>
    <row r="123" hidden="1">
      <c r="B123" s="63">
        <f>B54</f>
        <v/>
      </c>
      <c r="C123" s="89">
        <f>IF(OR($B123="",C$69=0),"",C54/C$69)</f>
        <v/>
      </c>
      <c r="D123" s="89">
        <f>IF(OR($B123="",D$69=0),"",D54/D$69)</f>
        <v/>
      </c>
      <c r="E123" s="89">
        <f>IF(OR($B123="",E$69=0),"",E54/E$69)</f>
        <v/>
      </c>
      <c r="F123" s="89">
        <f>IF(OR($B123="",F$69=0),"",F54/F$69)</f>
        <v/>
      </c>
      <c r="G123" s="89">
        <f>IF(OR($B123="",G$69=0),"",G54/G$69)</f>
        <v/>
      </c>
      <c r="H123" s="89">
        <f>IF(OR($B123="",H$69=0),"",H54/H$69)</f>
        <v/>
      </c>
      <c r="I123" s="89">
        <f>IF(OR($B123="",I$69=0),"",I54/I$69)</f>
        <v/>
      </c>
      <c r="J123" s="89">
        <f>IF(OR($B123="",J$69=0),"",J54/J$69)</f>
        <v/>
      </c>
      <c r="K123" s="89">
        <f>IF(OR($B123="",K$69=0),"",K54/K$69)</f>
        <v/>
      </c>
      <c r="L123" s="89">
        <f>IF(OR($B123="",L$69=0),"",L54/L$69)</f>
        <v/>
      </c>
      <c r="M123" s="89">
        <f>IF(OR($B123="",M$69=0),"",M54/M$69)</f>
        <v/>
      </c>
      <c r="N123" s="89">
        <f>IF(OR($B123="",N$69=0),"",N54/N$69)</f>
        <v/>
      </c>
      <c r="O123" s="89">
        <f>IF(OR($B123="",$O$69=0),"",O54/$O$69)</f>
        <v/>
      </c>
    </row>
    <row r="124" hidden="1">
      <c r="B124" s="63">
        <f>B55</f>
        <v/>
      </c>
      <c r="C124" s="89">
        <f>IF(OR($B124="",C$69=0),"",C55/C$69)</f>
        <v/>
      </c>
      <c r="D124" s="89">
        <f>IF(OR($B124="",D$69=0),"",D55/D$69)</f>
        <v/>
      </c>
      <c r="E124" s="89">
        <f>IF(OR($B124="",E$69=0),"",E55/E$69)</f>
        <v/>
      </c>
      <c r="F124" s="89">
        <f>IF(OR($B124="",F$69=0),"",F55/F$69)</f>
        <v/>
      </c>
      <c r="G124" s="89">
        <f>IF(OR($B124="",G$69=0),"",G55/G$69)</f>
        <v/>
      </c>
      <c r="H124" s="89">
        <f>IF(OR($B124="",H$69=0),"",H55/H$69)</f>
        <v/>
      </c>
      <c r="I124" s="89">
        <f>IF(OR($B124="",I$69=0),"",I55/I$69)</f>
        <v/>
      </c>
      <c r="J124" s="89">
        <f>IF(OR($B124="",J$69=0),"",J55/J$69)</f>
        <v/>
      </c>
      <c r="K124" s="89">
        <f>IF(OR($B124="",K$69=0),"",K55/K$69)</f>
        <v/>
      </c>
      <c r="L124" s="89">
        <f>IF(OR($B124="",L$69=0),"",L55/L$69)</f>
        <v/>
      </c>
      <c r="M124" s="89">
        <f>IF(OR($B124="",M$69=0),"",M55/M$69)</f>
        <v/>
      </c>
      <c r="N124" s="89">
        <f>IF(OR($B124="",N$69=0),"",N55/N$69)</f>
        <v/>
      </c>
      <c r="O124" s="89">
        <f>IF(OR($B124="",$O$69=0),"",O55/$O$69)</f>
        <v/>
      </c>
    </row>
    <row r="125" hidden="1">
      <c r="B125" s="63">
        <f>B56</f>
        <v/>
      </c>
      <c r="C125" s="89">
        <f>IF(OR($B125="",C$69=0),"",C56/C$69)</f>
        <v/>
      </c>
      <c r="D125" s="89">
        <f>IF(OR($B125="",D$69=0),"",D56/D$69)</f>
        <v/>
      </c>
      <c r="E125" s="89">
        <f>IF(OR($B125="",E$69=0),"",E56/E$69)</f>
        <v/>
      </c>
      <c r="F125" s="89">
        <f>IF(OR($B125="",F$69=0),"",F56/F$69)</f>
        <v/>
      </c>
      <c r="G125" s="89">
        <f>IF(OR($B125="",G$69=0),"",G56/G$69)</f>
        <v/>
      </c>
      <c r="H125" s="89">
        <f>IF(OR($B125="",H$69=0),"",H56/H$69)</f>
        <v/>
      </c>
      <c r="I125" s="89">
        <f>IF(OR($B125="",I$69=0),"",I56/I$69)</f>
        <v/>
      </c>
      <c r="J125" s="89">
        <f>IF(OR($B125="",J$69=0),"",J56/J$69)</f>
        <v/>
      </c>
      <c r="K125" s="89">
        <f>IF(OR($B125="",K$69=0),"",K56/K$69)</f>
        <v/>
      </c>
      <c r="L125" s="89">
        <f>IF(OR($B125="",L$69=0),"",L56/L$69)</f>
        <v/>
      </c>
      <c r="M125" s="89">
        <f>IF(OR($B125="",M$69=0),"",M56/M$69)</f>
        <v/>
      </c>
      <c r="N125" s="89">
        <f>IF(OR($B125="",N$69=0),"",N56/N$69)</f>
        <v/>
      </c>
      <c r="O125" s="89">
        <f>IF(OR($B125="",$O$69=0),"",O56/$O$69)</f>
        <v/>
      </c>
    </row>
    <row r="126" hidden="1">
      <c r="B126" s="63">
        <f>B57</f>
        <v/>
      </c>
      <c r="C126" s="89">
        <f>IF(OR($B126="",C$69=0),"",C57/C$69)</f>
        <v/>
      </c>
      <c r="D126" s="89">
        <f>IF(OR($B126="",D$69=0),"",D57/D$69)</f>
        <v/>
      </c>
      <c r="E126" s="89">
        <f>IF(OR($B126="",E$69=0),"",E57/E$69)</f>
        <v/>
      </c>
      <c r="F126" s="89">
        <f>IF(OR($B126="",F$69=0),"",F57/F$69)</f>
        <v/>
      </c>
      <c r="G126" s="89">
        <f>IF(OR($B126="",G$69=0),"",G57/G$69)</f>
        <v/>
      </c>
      <c r="H126" s="89">
        <f>IF(OR($B126="",H$69=0),"",H57/H$69)</f>
        <v/>
      </c>
      <c r="I126" s="89">
        <f>IF(OR($B126="",I$69=0),"",I57/I$69)</f>
        <v/>
      </c>
      <c r="J126" s="89">
        <f>IF(OR($B126="",J$69=0),"",J57/J$69)</f>
        <v/>
      </c>
      <c r="K126" s="89">
        <f>IF(OR($B126="",K$69=0),"",K57/K$69)</f>
        <v/>
      </c>
      <c r="L126" s="89">
        <f>IF(OR($B126="",L$69=0),"",L57/L$69)</f>
        <v/>
      </c>
      <c r="M126" s="89">
        <f>IF(OR($B126="",M$69=0),"",M57/M$69)</f>
        <v/>
      </c>
      <c r="N126" s="89">
        <f>IF(OR($B126="",N$69=0),"",N57/N$69)</f>
        <v/>
      </c>
      <c r="O126" s="89">
        <f>IF(OR($B126="",$O$69=0),"",O57/$O$69)</f>
        <v/>
      </c>
    </row>
    <row r="127" hidden="1">
      <c r="B127" s="63">
        <f>B58</f>
        <v/>
      </c>
      <c r="C127" s="89">
        <f>IF(OR($B127="",C$69=0),"",C58/C$69)</f>
        <v/>
      </c>
      <c r="D127" s="89">
        <f>IF(OR($B127="",D$69=0),"",D58/D$69)</f>
        <v/>
      </c>
      <c r="E127" s="89">
        <f>IF(OR($B127="",E$69=0),"",E58/E$69)</f>
        <v/>
      </c>
      <c r="F127" s="89">
        <f>IF(OR($B127="",F$69=0),"",F58/F$69)</f>
        <v/>
      </c>
      <c r="G127" s="89">
        <f>IF(OR($B127="",G$69=0),"",G58/G$69)</f>
        <v/>
      </c>
      <c r="H127" s="89">
        <f>IF(OR($B127="",H$69=0),"",H58/H$69)</f>
        <v/>
      </c>
      <c r="I127" s="89">
        <f>IF(OR($B127="",I$69=0),"",I58/I$69)</f>
        <v/>
      </c>
      <c r="J127" s="89">
        <f>IF(OR($B127="",J$69=0),"",J58/J$69)</f>
        <v/>
      </c>
      <c r="K127" s="89">
        <f>IF(OR($B127="",K$69=0),"",K58/K$69)</f>
        <v/>
      </c>
      <c r="L127" s="89">
        <f>IF(OR($B127="",L$69=0),"",L58/L$69)</f>
        <v/>
      </c>
      <c r="M127" s="89">
        <f>IF(OR($B127="",M$69=0),"",M58/M$69)</f>
        <v/>
      </c>
      <c r="N127" s="89">
        <f>IF(OR($B127="",N$69=0),"",N58/N$69)</f>
        <v/>
      </c>
      <c r="O127" s="89">
        <f>IF(OR($B127="",$O$69=0),"",O58/$O$69)</f>
        <v/>
      </c>
    </row>
    <row r="128" hidden="1">
      <c r="B128" s="63">
        <f>B59</f>
        <v/>
      </c>
      <c r="C128" s="89">
        <f>IF(OR($B128="",C$69=0),"",C59/C$69)</f>
        <v/>
      </c>
      <c r="D128" s="89">
        <f>IF(OR($B128="",D$69=0),"",D59/D$69)</f>
        <v/>
      </c>
      <c r="E128" s="89">
        <f>IF(OR($B128="",E$69=0),"",E59/E$69)</f>
        <v/>
      </c>
      <c r="F128" s="89">
        <f>IF(OR($B128="",F$69=0),"",F59/F$69)</f>
        <v/>
      </c>
      <c r="G128" s="89">
        <f>IF(OR($B128="",G$69=0),"",G59/G$69)</f>
        <v/>
      </c>
      <c r="H128" s="89">
        <f>IF(OR($B128="",H$69=0),"",H59/H$69)</f>
        <v/>
      </c>
      <c r="I128" s="89">
        <f>IF(OR($B128="",I$69=0),"",I59/I$69)</f>
        <v/>
      </c>
      <c r="J128" s="89">
        <f>IF(OR($B128="",J$69=0),"",J59/J$69)</f>
        <v/>
      </c>
      <c r="K128" s="89">
        <f>IF(OR($B128="",K$69=0),"",K59/K$69)</f>
        <v/>
      </c>
      <c r="L128" s="89">
        <f>IF(OR($B128="",L$69=0),"",L59/L$69)</f>
        <v/>
      </c>
      <c r="M128" s="89">
        <f>IF(OR($B128="",M$69=0),"",M59/M$69)</f>
        <v/>
      </c>
      <c r="N128" s="89">
        <f>IF(OR($B128="",N$69=0),"",N59/N$69)</f>
        <v/>
      </c>
      <c r="O128" s="89">
        <f>IF(OR($B128="",$O$69=0),"",O59/$O$69)</f>
        <v/>
      </c>
    </row>
    <row r="129" hidden="1">
      <c r="B129" s="63">
        <f>B60</f>
        <v/>
      </c>
      <c r="C129" s="89">
        <f>IF(OR($B129="",C$69=0),"",C60/C$69)</f>
        <v/>
      </c>
      <c r="D129" s="89">
        <f>IF(OR($B129="",D$69=0),"",D60/D$69)</f>
        <v/>
      </c>
      <c r="E129" s="89">
        <f>IF(OR($B129="",E$69=0),"",E60/E$69)</f>
        <v/>
      </c>
      <c r="F129" s="89">
        <f>IF(OR($B129="",F$69=0),"",F60/F$69)</f>
        <v/>
      </c>
      <c r="G129" s="89">
        <f>IF(OR($B129="",G$69=0),"",G60/G$69)</f>
        <v/>
      </c>
      <c r="H129" s="89">
        <f>IF(OR($B129="",H$69=0),"",H60/H$69)</f>
        <v/>
      </c>
      <c r="I129" s="89">
        <f>IF(OR($B129="",I$69=0),"",I60/I$69)</f>
        <v/>
      </c>
      <c r="J129" s="89">
        <f>IF(OR($B129="",J$69=0),"",J60/J$69)</f>
        <v/>
      </c>
      <c r="K129" s="89">
        <f>IF(OR($B129="",K$69=0),"",K60/K$69)</f>
        <v/>
      </c>
      <c r="L129" s="89">
        <f>IF(OR($B129="",L$69=0),"",L60/L$69)</f>
        <v/>
      </c>
      <c r="M129" s="89">
        <f>IF(OR($B129="",M$69=0),"",M60/M$69)</f>
        <v/>
      </c>
      <c r="N129" s="89">
        <f>IF(OR($B129="",N$69=0),"",N60/N$69)</f>
        <v/>
      </c>
      <c r="O129" s="89">
        <f>IF(OR($B129="",$O$69=0),"",O60/$O$69)</f>
        <v/>
      </c>
    </row>
    <row r="130" hidden="1">
      <c r="B130" s="63">
        <f>B61</f>
        <v/>
      </c>
      <c r="C130" s="89">
        <f>IF(OR($B130="",C$69=0),"",C61/C$69)</f>
        <v/>
      </c>
      <c r="D130" s="89">
        <f>IF(OR($B130="",D$69=0),"",D61/D$69)</f>
        <v/>
      </c>
      <c r="E130" s="89">
        <f>IF(OR($B130="",E$69=0),"",E61/E$69)</f>
        <v/>
      </c>
      <c r="F130" s="89">
        <f>IF(OR($B130="",F$69=0),"",F61/F$69)</f>
        <v/>
      </c>
      <c r="G130" s="89">
        <f>IF(OR($B130="",G$69=0),"",G61/G$69)</f>
        <v/>
      </c>
      <c r="H130" s="89">
        <f>IF(OR($B130="",H$69=0),"",H61/H$69)</f>
        <v/>
      </c>
      <c r="I130" s="89">
        <f>IF(OR($B130="",I$69=0),"",I61/I$69)</f>
        <v/>
      </c>
      <c r="J130" s="89">
        <f>IF(OR($B130="",J$69=0),"",J61/J$69)</f>
        <v/>
      </c>
      <c r="K130" s="89">
        <f>IF(OR($B130="",K$69=0),"",K61/K$69)</f>
        <v/>
      </c>
      <c r="L130" s="89">
        <f>IF(OR($B130="",L$69=0),"",L61/L$69)</f>
        <v/>
      </c>
      <c r="M130" s="89">
        <f>IF(OR($B130="",M$69=0),"",M61/M$69)</f>
        <v/>
      </c>
      <c r="N130" s="89">
        <f>IF(OR($B130="",N$69=0),"",N61/N$69)</f>
        <v/>
      </c>
      <c r="O130" s="89">
        <f>IF(OR($B130="",$O$69=0),"",O61/$O$69)</f>
        <v/>
      </c>
    </row>
    <row r="131" hidden="1">
      <c r="B131" s="63">
        <f>B62</f>
        <v/>
      </c>
      <c r="C131" s="89">
        <f>IF(OR($B131="",C$69=0),"",C62/C$69)</f>
        <v/>
      </c>
      <c r="D131" s="89">
        <f>IF(OR($B131="",D$69=0),"",D62/D$69)</f>
        <v/>
      </c>
      <c r="E131" s="89">
        <f>IF(OR($B131="",E$69=0),"",E62/E$69)</f>
        <v/>
      </c>
      <c r="F131" s="89">
        <f>IF(OR($B131="",F$69=0),"",F62/F$69)</f>
        <v/>
      </c>
      <c r="G131" s="89">
        <f>IF(OR($B131="",G$69=0),"",G62/G$69)</f>
        <v/>
      </c>
      <c r="H131" s="89">
        <f>IF(OR($B131="",H$69=0),"",H62/H$69)</f>
        <v/>
      </c>
      <c r="I131" s="89">
        <f>IF(OR($B131="",I$69=0),"",I62/I$69)</f>
        <v/>
      </c>
      <c r="J131" s="89">
        <f>IF(OR($B131="",J$69=0),"",J62/J$69)</f>
        <v/>
      </c>
      <c r="K131" s="89">
        <f>IF(OR($B131="",K$69=0),"",K62/K$69)</f>
        <v/>
      </c>
      <c r="L131" s="89">
        <f>IF(OR($B131="",L$69=0),"",L62/L$69)</f>
        <v/>
      </c>
      <c r="M131" s="89">
        <f>IF(OR($B131="",M$69=0),"",M62/M$69)</f>
        <v/>
      </c>
      <c r="N131" s="89">
        <f>IF(OR($B131="",N$69=0),"",N62/N$69)</f>
        <v/>
      </c>
      <c r="O131" s="89">
        <f>IF(OR($B131="",$O$69=0),"",O62/$O$69)</f>
        <v/>
      </c>
    </row>
    <row r="132" hidden="1">
      <c r="B132" s="63">
        <f>B63</f>
        <v/>
      </c>
      <c r="C132" s="89">
        <f>IF(OR($B132="",C$69=0),"",C63/C$69)</f>
        <v/>
      </c>
      <c r="D132" s="89">
        <f>IF(OR($B132="",D$69=0),"",D63/D$69)</f>
        <v/>
      </c>
      <c r="E132" s="89">
        <f>IF(OR($B132="",E$69=0),"",E63/E$69)</f>
        <v/>
      </c>
      <c r="F132" s="89">
        <f>IF(OR($B132="",F$69=0),"",F63/F$69)</f>
        <v/>
      </c>
      <c r="G132" s="89">
        <f>IF(OR($B132="",G$69=0),"",G63/G$69)</f>
        <v/>
      </c>
      <c r="H132" s="89">
        <f>IF(OR($B132="",H$69=0),"",H63/H$69)</f>
        <v/>
      </c>
      <c r="I132" s="89">
        <f>IF(OR($B132="",I$69=0),"",I63/I$69)</f>
        <v/>
      </c>
      <c r="J132" s="89">
        <f>IF(OR($B132="",J$69=0),"",J63/J$69)</f>
        <v/>
      </c>
      <c r="K132" s="89">
        <f>IF(OR($B132="",K$69=0),"",K63/K$69)</f>
        <v/>
      </c>
      <c r="L132" s="89">
        <f>IF(OR($B132="",L$69=0),"",L63/L$69)</f>
        <v/>
      </c>
      <c r="M132" s="89">
        <f>IF(OR($B132="",M$69=0),"",M63/M$69)</f>
        <v/>
      </c>
      <c r="N132" s="89">
        <f>IF(OR($B132="",N$69=0),"",N63/N$69)</f>
        <v/>
      </c>
      <c r="O132" s="89">
        <f>IF(OR($B132="",$O$69=0),"",O63/$O$69)</f>
        <v/>
      </c>
    </row>
    <row r="133" hidden="1">
      <c r="B133" s="63">
        <f>B64</f>
        <v/>
      </c>
      <c r="C133" s="89">
        <f>IF(OR($B133="",C$69=0),"",C64/C$69)</f>
        <v/>
      </c>
      <c r="D133" s="89">
        <f>IF(OR($B133="",D$69=0),"",D64/D$69)</f>
        <v/>
      </c>
      <c r="E133" s="89">
        <f>IF(OR($B133="",E$69=0),"",E64/E$69)</f>
        <v/>
      </c>
      <c r="F133" s="89">
        <f>IF(OR($B133="",F$69=0),"",F64/F$69)</f>
        <v/>
      </c>
      <c r="G133" s="89">
        <f>IF(OR($B133="",G$69=0),"",G64/G$69)</f>
        <v/>
      </c>
      <c r="H133" s="89">
        <f>IF(OR($B133="",H$69=0),"",H64/H$69)</f>
        <v/>
      </c>
      <c r="I133" s="89">
        <f>IF(OR($B133="",I$69=0),"",I64/I$69)</f>
        <v/>
      </c>
      <c r="J133" s="89">
        <f>IF(OR($B133="",J$69=0),"",J64/J$69)</f>
        <v/>
      </c>
      <c r="K133" s="89">
        <f>IF(OR($B133="",K$69=0),"",K64/K$69)</f>
        <v/>
      </c>
      <c r="L133" s="89">
        <f>IF(OR($B133="",L$69=0),"",L64/L$69)</f>
        <v/>
      </c>
      <c r="M133" s="89">
        <f>IF(OR($B133="",M$69=0),"",M64/M$69)</f>
        <v/>
      </c>
      <c r="N133" s="89">
        <f>IF(OR($B133="",N$69=0),"",N64/N$69)</f>
        <v/>
      </c>
      <c r="O133" s="89">
        <f>IF(OR($B133="",$O$69=0),"",O64/$O$69)</f>
        <v/>
      </c>
    </row>
    <row r="134" hidden="1">
      <c r="B134" s="63">
        <f>B65</f>
        <v/>
      </c>
      <c r="C134" s="89">
        <f>IF(OR($B134="",C$69=0),"",C65/C$69)</f>
        <v/>
      </c>
      <c r="D134" s="89">
        <f>IF(OR($B134="",D$69=0),"",D65/D$69)</f>
        <v/>
      </c>
      <c r="E134" s="89">
        <f>IF(OR($B134="",E$69=0),"",E65/E$69)</f>
        <v/>
      </c>
      <c r="F134" s="89">
        <f>IF(OR($B134="",F$69=0),"",F65/F$69)</f>
        <v/>
      </c>
      <c r="G134" s="89">
        <f>IF(OR($B134="",G$69=0),"",G65/G$69)</f>
        <v/>
      </c>
      <c r="H134" s="89">
        <f>IF(OR($B134="",H$69=0),"",H65/H$69)</f>
        <v/>
      </c>
      <c r="I134" s="89">
        <f>IF(OR($B134="",I$69=0),"",I65/I$69)</f>
        <v/>
      </c>
      <c r="J134" s="89">
        <f>IF(OR($B134="",J$69=0),"",J65/J$69)</f>
        <v/>
      </c>
      <c r="K134" s="89">
        <f>IF(OR($B134="",K$69=0),"",K65/K$69)</f>
        <v/>
      </c>
      <c r="L134" s="89">
        <f>IF(OR($B134="",L$69=0),"",L65/L$69)</f>
        <v/>
      </c>
      <c r="M134" s="89">
        <f>IF(OR($B134="",M$69=0),"",M65/M$69)</f>
        <v/>
      </c>
      <c r="N134" s="89">
        <f>IF(OR($B134="",N$69=0),"",N65/N$69)</f>
        <v/>
      </c>
      <c r="O134" s="89">
        <f>IF(OR($B134="",$O$69=0),"",O65/$O$69)</f>
        <v/>
      </c>
    </row>
    <row r="135" hidden="1">
      <c r="B135" s="63">
        <f>B66</f>
        <v/>
      </c>
      <c r="C135" s="89">
        <f>IF(OR($B135="",C$69=0),"",C66/C$69)</f>
        <v/>
      </c>
      <c r="D135" s="89">
        <f>IF(OR($B135="",D$69=0),"",D66/D$69)</f>
        <v/>
      </c>
      <c r="E135" s="89">
        <f>IF(OR($B135="",E$69=0),"",E66/E$69)</f>
        <v/>
      </c>
      <c r="F135" s="89">
        <f>IF(OR($B135="",F$69=0),"",F66/F$69)</f>
        <v/>
      </c>
      <c r="G135" s="89">
        <f>IF(OR($B135="",G$69=0),"",G66/G$69)</f>
        <v/>
      </c>
      <c r="H135" s="89">
        <f>IF(OR($B135="",H$69=0),"",H66/H$69)</f>
        <v/>
      </c>
      <c r="I135" s="89">
        <f>IF(OR($B135="",I$69=0),"",I66/I$69)</f>
        <v/>
      </c>
      <c r="J135" s="89">
        <f>IF(OR($B135="",J$69=0),"",J66/J$69)</f>
        <v/>
      </c>
      <c r="K135" s="89">
        <f>IF(OR($B135="",K$69=0),"",K66/K$69)</f>
        <v/>
      </c>
      <c r="L135" s="89">
        <f>IF(OR($B135="",L$69=0),"",L66/L$69)</f>
        <v/>
      </c>
      <c r="M135" s="89">
        <f>IF(OR($B135="",M$69=0),"",M66/M$69)</f>
        <v/>
      </c>
      <c r="N135" s="89">
        <f>IF(OR($B135="",N$69=0),"",N66/N$69)</f>
        <v/>
      </c>
      <c r="O135" s="89">
        <f>IF(OR($B135="",$O$69=0),"",O66/$O$69)</f>
        <v/>
      </c>
    </row>
    <row r="136" hidden="1">
      <c r="B136" s="63">
        <f>B67</f>
        <v/>
      </c>
      <c r="C136" s="89">
        <f>IF(OR($B136="",C$69=0),"",C67/C$69)</f>
        <v/>
      </c>
      <c r="D136" s="89">
        <f>IF(OR($B136="",D$69=0),"",D67/D$69)</f>
        <v/>
      </c>
      <c r="E136" s="89">
        <f>IF(OR($B136="",E$69=0),"",E67/E$69)</f>
        <v/>
      </c>
      <c r="F136" s="89">
        <f>IF(OR($B136="",F$69=0),"",F67/F$69)</f>
        <v/>
      </c>
      <c r="G136" s="89">
        <f>IF(OR($B136="",G$69=0),"",G67/G$69)</f>
        <v/>
      </c>
      <c r="H136" s="89">
        <f>IF(OR($B136="",H$69=0),"",H67/H$69)</f>
        <v/>
      </c>
      <c r="I136" s="89">
        <f>IF(OR($B136="",I$69=0),"",I67/I$69)</f>
        <v/>
      </c>
      <c r="J136" s="89">
        <f>IF(OR($B136="",J$69=0),"",J67/J$69)</f>
        <v/>
      </c>
      <c r="K136" s="89">
        <f>IF(OR($B136="",K$69=0),"",K67/K$69)</f>
        <v/>
      </c>
      <c r="L136" s="89">
        <f>IF(OR($B136="",L$69=0),"",L67/L$69)</f>
        <v/>
      </c>
      <c r="M136" s="89">
        <f>IF(OR($B136="",M$69=0),"",M67/M$69)</f>
        <v/>
      </c>
      <c r="N136" s="89">
        <f>IF(OR($B136="",N$69=0),"",N67/N$69)</f>
        <v/>
      </c>
      <c r="O136" s="89">
        <f>IF(OR($B136="",$O$69=0),"",O67/$O$69)</f>
        <v/>
      </c>
    </row>
    <row r="137">
      <c r="B137" s="67" t="inlineStr">
        <is>
          <t>Other / no category</t>
        </is>
      </c>
      <c r="C137" s="89">
        <f>IF(C$69=0,"",C68/C$69)</f>
        <v/>
      </c>
      <c r="D137" s="89">
        <f>IF(D$69=0,"",D68/D$69)</f>
        <v/>
      </c>
      <c r="E137" s="89">
        <f>IF(E$69=0,"",E68/E$69)</f>
        <v/>
      </c>
      <c r="F137" s="89">
        <f>IF(F$69=0,"",F68/F$69)</f>
        <v/>
      </c>
      <c r="G137" s="89">
        <f>IF(G$69=0,"",G68/G$69)</f>
        <v/>
      </c>
      <c r="H137" s="89">
        <f>IF(H$69=0,"",H68/H$69)</f>
        <v/>
      </c>
      <c r="I137" s="89">
        <f>IF(I$69=0,"",I68/I$69)</f>
        <v/>
      </c>
      <c r="J137" s="89">
        <f>IF(J$69=0,"",J68/J$69)</f>
        <v/>
      </c>
      <c r="K137" s="89">
        <f>IF(K$69=0,"",K68/K$69)</f>
        <v/>
      </c>
      <c r="L137" s="89">
        <f>IF(L$69=0,"",L68/L$69)</f>
        <v/>
      </c>
      <c r="M137" s="89">
        <f>IF(M$69=0,"",M68/M$69)</f>
        <v/>
      </c>
      <c r="N137" s="89">
        <f>IF(N$69=0,"",N68/N$69)</f>
        <v/>
      </c>
      <c r="O137" s="89">
        <f>IF($O$69=0,"",O68/$O$69)</f>
        <v/>
      </c>
    </row>
    <row r="139">
      <c r="AC139" s="42" t="inlineStr">
        <is>
          <t>Helper cells for the charts — do not edit</t>
        </is>
      </c>
    </row>
    <row r="140">
      <c r="AC140" s="42" t="inlineStr">
        <is>
          <t>Category</t>
        </is>
      </c>
      <c r="AD140" s="42" t="inlineStr">
        <is>
          <t>Year</t>
        </is>
      </c>
      <c r="AE140" s="42" t="inlineStr">
        <is>
          <t>Key</t>
        </is>
      </c>
    </row>
    <row r="141">
      <c r="AC141" s="49">
        <f>IF(AE141&lt;=0,"",INDEX($B$8:$B$68,MATCH(AE141,$AA$8:$AA$68,0)))</f>
        <v/>
      </c>
      <c r="AD141" s="75">
        <f>IF(AE141&lt;=0,0,INDEX($O$8:$O$68,MATCH(AE141,$AA$8:$AA$68,0)))</f>
        <v/>
      </c>
      <c r="AE141" s="66">
        <f>LARGE($AA$8:$AA$68,1)</f>
        <v/>
      </c>
    </row>
    <row r="142">
      <c r="AC142" s="49">
        <f>IF(AE142&lt;=0,"",INDEX($B$8:$B$68,MATCH(AE142,$AA$8:$AA$68,0)))</f>
        <v/>
      </c>
      <c r="AD142" s="75">
        <f>IF(AE142&lt;=0,0,INDEX($O$8:$O$68,MATCH(AE142,$AA$8:$AA$68,0)))</f>
        <v/>
      </c>
      <c r="AE142" s="66">
        <f>LARGE($AA$8:$AA$68,2)</f>
        <v/>
      </c>
    </row>
    <row r="143">
      <c r="AC143" s="49">
        <f>IF(AE143&lt;=0,"",INDEX($B$8:$B$68,MATCH(AE143,$AA$8:$AA$68,0)))</f>
        <v/>
      </c>
      <c r="AD143" s="75">
        <f>IF(AE143&lt;=0,0,INDEX($O$8:$O$68,MATCH(AE143,$AA$8:$AA$68,0)))</f>
        <v/>
      </c>
      <c r="AE143" s="66">
        <f>LARGE($AA$8:$AA$68,3)</f>
        <v/>
      </c>
    </row>
    <row r="144">
      <c r="AC144" s="49">
        <f>IF(AE144&lt;=0,"",INDEX($B$8:$B$68,MATCH(AE144,$AA$8:$AA$68,0)))</f>
        <v/>
      </c>
      <c r="AD144" s="75">
        <f>IF(AE144&lt;=0,0,INDEX($O$8:$O$68,MATCH(AE144,$AA$8:$AA$68,0)))</f>
        <v/>
      </c>
      <c r="AE144" s="66">
        <f>LARGE($AA$8:$AA$68,4)</f>
        <v/>
      </c>
    </row>
    <row r="145">
      <c r="AC145" s="49">
        <f>IF(AE145&lt;=0,"",INDEX($B$8:$B$68,MATCH(AE145,$AA$8:$AA$68,0)))</f>
        <v/>
      </c>
      <c r="AD145" s="75">
        <f>IF(AE145&lt;=0,0,INDEX($O$8:$O$68,MATCH(AE145,$AA$8:$AA$68,0)))</f>
        <v/>
      </c>
      <c r="AE145" s="66">
        <f>LARGE($AA$8:$AA$68,5)</f>
        <v/>
      </c>
    </row>
    <row r="146">
      <c r="AC146" s="49">
        <f>IF(AE146&lt;=0,"",INDEX($B$8:$B$68,MATCH(AE146,$AA$8:$AA$68,0)))</f>
        <v/>
      </c>
      <c r="AD146" s="75">
        <f>IF(AE146&lt;=0,0,INDEX($O$8:$O$68,MATCH(AE146,$AA$8:$AA$68,0)))</f>
        <v/>
      </c>
      <c r="AE146" s="66">
        <f>LARGE($AA$8:$AA$68,6)</f>
        <v/>
      </c>
    </row>
    <row r="147">
      <c r="AC147" s="49">
        <f>IF(AE147&lt;=0,"",INDEX($B$8:$B$68,MATCH(AE147,$AA$8:$AA$68,0)))</f>
        <v/>
      </c>
      <c r="AD147" s="75">
        <f>IF(AE147&lt;=0,0,INDEX($O$8:$O$68,MATCH(AE147,$AA$8:$AA$68,0)))</f>
        <v/>
      </c>
      <c r="AE147" s="66">
        <f>LARGE($AA$8:$AA$68,7)</f>
        <v/>
      </c>
    </row>
    <row r="148">
      <c r="AC148" s="49">
        <f>IF(AE148&lt;=0,"",INDEX($B$8:$B$68,MATCH(AE148,$AA$8:$AA$68,0)))</f>
        <v/>
      </c>
      <c r="AD148" s="75">
        <f>IF(AE148&lt;=0,0,INDEX($O$8:$O$68,MATCH(AE148,$AA$8:$AA$68,0)))</f>
        <v/>
      </c>
      <c r="AE148" s="66">
        <f>LARGE($AA$8:$AA$68,8)</f>
        <v/>
      </c>
    </row>
    <row r="149">
      <c r="AC149" s="49">
        <f>IF(AD149=0,"","Smaller categories")</f>
        <v/>
      </c>
      <c r="AD149" s="75">
        <f>IF(O69-SUM(AD141:AD148)&lt;0.005,0,O69-SUM(AD141:AD148))</f>
        <v/>
      </c>
    </row>
    <row r="151">
      <c r="AC151" s="49" t="inlineStr">
        <is>
          <t>Jan</t>
        </is>
      </c>
      <c r="AD151" s="49" t="inlineStr">
        <is>
          <t>Feb</t>
        </is>
      </c>
      <c r="AE151" s="49" t="inlineStr">
        <is>
          <t>Mar</t>
        </is>
      </c>
      <c r="AF151" s="49" t="inlineStr">
        <is>
          <t>Apr</t>
        </is>
      </c>
      <c r="AG151" s="49" t="inlineStr">
        <is>
          <t>May</t>
        </is>
      </c>
      <c r="AH151" s="49" t="inlineStr">
        <is>
          <t>Jun</t>
        </is>
      </c>
      <c r="AI151" s="49" t="inlineStr">
        <is>
          <t>Jul</t>
        </is>
      </c>
      <c r="AJ151" s="49" t="inlineStr">
        <is>
          <t>Aug</t>
        </is>
      </c>
      <c r="AK151" s="49" t="inlineStr">
        <is>
          <t>Sep</t>
        </is>
      </c>
      <c r="AL151" s="49" t="inlineStr">
        <is>
          <t>Oct</t>
        </is>
      </c>
      <c r="AM151" s="49" t="inlineStr">
        <is>
          <t>Nov</t>
        </is>
      </c>
      <c r="AN151" s="49" t="inlineStr">
        <is>
          <t>Dec</t>
        </is>
      </c>
    </row>
  </sheetData>
  <conditionalFormatting sqref="C77:O137">
    <cfRule type="colorScale" priority="1">
      <colorScale>
        <cfvo type="num" val="0"/>
        <cfvo type="max"/>
        <color rgb="00FFFFFF"/>
        <color rgb="006CCB9C"/>
      </colorScale>
    </cfRule>
  </conditionalFormatting>
  <conditionalFormatting sqref="C73:O73">
    <cfRule type="cellIs" priority="2" operator="lessThan" dxfId="4">
      <formula>0</formula>
    </cfRule>
  </conditionalFormatting>
  <pageMargins left="0.4" right="0.4" top="0.5" bottom="0.5" header="0.5" footer="0.5"/>
  <pageSetup orientation="landscape" paperSize="9" fitToHeight="1" fitToWidth="1"/>
  <drawing xmlns:r="http://schemas.openxmlformats.org/officeDocument/2006/relationships" r:id="rId1"/>
</worksheet>
</file>

<file path=xl/worksheets/sheet5.xml><?xml version="1.0" encoding="utf-8"?>
<worksheet xmlns="http://schemas.openxmlformats.org/spreadsheetml/2006/main">
  <sheetPr>
    <tabColor rgb="002B6CD4"/>
    <outlinePr summaryBelow="1" summaryRight="1"/>
    <pageSetUpPr fitToPage="1"/>
  </sheetPr>
  <dimension ref="B2:P69"/>
  <sheetViews>
    <sheetView showGridLines="0" tabSelected="0" workbookViewId="0">
      <pane xSplit="3" ySplit="5" topLeftCell="D6"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12"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12" customWidth="1" min="16" max="16"/>
    <col width="3" customWidth="1" min="17" max="17"/>
  </cols>
  <sheetData>
    <row r="2">
      <c r="B2" s="35" t="inlineStr">
        <is>
          <t>Budget</t>
        </is>
      </c>
    </row>
    <row r="3">
      <c r="B3" s="27" t="inlineStr">
        <is>
          <t>Your plan for each category and month, in the main currency. Rows follow the order on “Categories”.</t>
        </is>
      </c>
    </row>
    <row r="5">
      <c r="B5" s="36" t="inlineStr">
        <is>
          <t>Category</t>
        </is>
      </c>
      <c r="C5" s="37" t="inlineStr">
        <is>
          <t>Group</t>
        </is>
      </c>
      <c r="D5" s="79">
        <f>DATE('Start here'!$D$12,1,1)</f>
        <v/>
      </c>
      <c r="E5" s="79">
        <f>DATE('Start here'!$D$12,2,1)</f>
        <v/>
      </c>
      <c r="F5" s="79">
        <f>DATE('Start here'!$D$12,3,1)</f>
        <v/>
      </c>
      <c r="G5" s="79">
        <f>DATE('Start here'!$D$12,4,1)</f>
        <v/>
      </c>
      <c r="H5" s="79">
        <f>DATE('Start here'!$D$12,5,1)</f>
        <v/>
      </c>
      <c r="I5" s="79">
        <f>DATE('Start here'!$D$12,6,1)</f>
        <v/>
      </c>
      <c r="J5" s="79">
        <f>DATE('Start here'!$D$12,7,1)</f>
        <v/>
      </c>
      <c r="K5" s="79">
        <f>DATE('Start here'!$D$12,8,1)</f>
        <v/>
      </c>
      <c r="L5" s="79">
        <f>DATE('Start here'!$D$12,9,1)</f>
        <v/>
      </c>
      <c r="M5" s="79">
        <f>DATE('Start here'!$D$12,10,1)</f>
        <v/>
      </c>
      <c r="N5" s="79">
        <f>DATE('Start here'!$D$12,11,1)</f>
        <v/>
      </c>
      <c r="O5" s="79">
        <f>DATE('Start here'!$D$12,12,1)</f>
        <v/>
      </c>
      <c r="P5" s="37" t="inlineStr">
        <is>
          <t>Year</t>
        </is>
      </c>
    </row>
    <row r="6">
      <c r="B6" s="90">
        <f>IF('Categories'!B6="","",'Categories'!B6)</f>
        <v/>
      </c>
      <c r="C6" s="91">
        <f>IF('Categories'!D6="","",'Categories'!D6)</f>
        <v/>
      </c>
      <c r="D6" s="92" t="n">
        <v>1450</v>
      </c>
      <c r="E6" s="92" t="n">
        <v>1450</v>
      </c>
      <c r="F6" s="92" t="n">
        <v>1450</v>
      </c>
      <c r="G6" s="92" t="n">
        <v>1450</v>
      </c>
      <c r="H6" s="92" t="n">
        <v>1450</v>
      </c>
      <c r="I6" s="92" t="n">
        <v>1450</v>
      </c>
      <c r="J6" s="92" t="n">
        <v>1450</v>
      </c>
      <c r="K6" s="92" t="n">
        <v>1450</v>
      </c>
      <c r="L6" s="92" t="n">
        <v>1450</v>
      </c>
      <c r="M6" s="92" t="n">
        <v>1450</v>
      </c>
      <c r="N6" s="92" t="n">
        <v>1450</v>
      </c>
      <c r="O6" s="92" t="n">
        <v>1450</v>
      </c>
      <c r="P6" s="93">
        <f>SUM(D6:O6)</f>
        <v/>
      </c>
    </row>
    <row r="7">
      <c r="B7" s="90">
        <f>IF('Categories'!B7="","",'Categories'!B7)</f>
        <v/>
      </c>
      <c r="C7" s="91">
        <f>IF('Categories'!D7="","",'Categories'!D7)</f>
        <v/>
      </c>
      <c r="D7" s="92" t="n">
        <v>150</v>
      </c>
      <c r="E7" s="92" t="n">
        <v>150</v>
      </c>
      <c r="F7" s="92" t="n">
        <v>150</v>
      </c>
      <c r="G7" s="92" t="n">
        <v>150</v>
      </c>
      <c r="H7" s="92" t="n">
        <v>150</v>
      </c>
      <c r="I7" s="92" t="n">
        <v>150</v>
      </c>
      <c r="J7" s="92" t="n">
        <v>150</v>
      </c>
      <c r="K7" s="92" t="n">
        <v>150</v>
      </c>
      <c r="L7" s="92" t="n">
        <v>150</v>
      </c>
      <c r="M7" s="92" t="n">
        <v>150</v>
      </c>
      <c r="N7" s="92" t="n">
        <v>150</v>
      </c>
      <c r="O7" s="92" t="n">
        <v>150</v>
      </c>
      <c r="P7" s="93">
        <f>SUM(D7:O7)</f>
        <v/>
      </c>
    </row>
    <row r="8">
      <c r="B8" s="90">
        <f>IF('Categories'!B8="","",'Categories'!B8)</f>
        <v/>
      </c>
      <c r="C8" s="91">
        <f>IF('Categories'!D8="","",'Categories'!D8)</f>
        <v/>
      </c>
      <c r="D8" s="92" t="n">
        <v>105</v>
      </c>
      <c r="E8" s="92" t="n">
        <v>105</v>
      </c>
      <c r="F8" s="92" t="n">
        <v>105</v>
      </c>
      <c r="G8" s="92" t="n">
        <v>105</v>
      </c>
      <c r="H8" s="92" t="n">
        <v>105</v>
      </c>
      <c r="I8" s="92" t="n">
        <v>105</v>
      </c>
      <c r="J8" s="92" t="n">
        <v>105</v>
      </c>
      <c r="K8" s="92" t="n">
        <v>105</v>
      </c>
      <c r="L8" s="92" t="n">
        <v>105</v>
      </c>
      <c r="M8" s="92" t="n">
        <v>105</v>
      </c>
      <c r="N8" s="92" t="n">
        <v>105</v>
      </c>
      <c r="O8" s="92" t="n">
        <v>105</v>
      </c>
      <c r="P8" s="93">
        <f>SUM(D8:O8)</f>
        <v/>
      </c>
    </row>
    <row r="9">
      <c r="B9" s="90">
        <f>IF('Categories'!B9="","",'Categories'!B9)</f>
        <v/>
      </c>
      <c r="C9" s="91">
        <f>IF('Categories'!D9="","",'Categories'!D9)</f>
        <v/>
      </c>
      <c r="D9" s="92" t="n">
        <v>20</v>
      </c>
      <c r="E9" s="92" t="n">
        <v>20</v>
      </c>
      <c r="F9" s="92" t="n">
        <v>20</v>
      </c>
      <c r="G9" s="92" t="n">
        <v>20</v>
      </c>
      <c r="H9" s="92" t="n">
        <v>20</v>
      </c>
      <c r="I9" s="92" t="n">
        <v>20</v>
      </c>
      <c r="J9" s="92" t="n">
        <v>20</v>
      </c>
      <c r="K9" s="92" t="n">
        <v>20</v>
      </c>
      <c r="L9" s="92" t="n">
        <v>20</v>
      </c>
      <c r="M9" s="92" t="n">
        <v>20</v>
      </c>
      <c r="N9" s="92" t="n">
        <v>20</v>
      </c>
      <c r="O9" s="92" t="n">
        <v>20</v>
      </c>
      <c r="P9" s="93">
        <f>SUM(D9:O9)</f>
        <v/>
      </c>
    </row>
    <row r="10">
      <c r="B10" s="90">
        <f>IF('Categories'!B10="","",'Categories'!B10)</f>
        <v/>
      </c>
      <c r="C10" s="91">
        <f>IF('Categories'!D10="","",'Categories'!D10)</f>
        <v/>
      </c>
      <c r="D10" s="92" t="n">
        <v>450</v>
      </c>
      <c r="E10" s="92" t="n">
        <v>450</v>
      </c>
      <c r="F10" s="92" t="n">
        <v>450</v>
      </c>
      <c r="G10" s="92" t="n">
        <v>450</v>
      </c>
      <c r="H10" s="92" t="n">
        <v>450</v>
      </c>
      <c r="I10" s="92" t="n">
        <v>450</v>
      </c>
      <c r="J10" s="92" t="n">
        <v>450</v>
      </c>
      <c r="K10" s="92" t="n">
        <v>450</v>
      </c>
      <c r="L10" s="92" t="n">
        <v>450</v>
      </c>
      <c r="M10" s="92" t="n">
        <v>450</v>
      </c>
      <c r="N10" s="92" t="n">
        <v>450</v>
      </c>
      <c r="O10" s="92" t="n">
        <v>450</v>
      </c>
      <c r="P10" s="93">
        <f>SUM(D10:O10)</f>
        <v/>
      </c>
    </row>
    <row r="11">
      <c r="B11" s="90">
        <f>IF('Categories'!B11="","",'Categories'!B11)</f>
        <v/>
      </c>
      <c r="C11" s="91">
        <f>IF('Categories'!D11="","",'Categories'!D11)</f>
        <v/>
      </c>
      <c r="D11" s="92" t="n">
        <v>80</v>
      </c>
      <c r="E11" s="92" t="n">
        <v>80</v>
      </c>
      <c r="F11" s="92" t="n">
        <v>80</v>
      </c>
      <c r="G11" s="92" t="n">
        <v>80</v>
      </c>
      <c r="H11" s="92" t="n">
        <v>80</v>
      </c>
      <c r="I11" s="92" t="n">
        <v>80</v>
      </c>
      <c r="J11" s="92" t="n">
        <v>80</v>
      </c>
      <c r="K11" s="92" t="n">
        <v>80</v>
      </c>
      <c r="L11" s="92" t="n">
        <v>80</v>
      </c>
      <c r="M11" s="92" t="n">
        <v>80</v>
      </c>
      <c r="N11" s="92" t="n">
        <v>80</v>
      </c>
      <c r="O11" s="92" t="n">
        <v>80</v>
      </c>
      <c r="P11" s="93">
        <f>SUM(D11:O11)</f>
        <v/>
      </c>
    </row>
    <row r="12">
      <c r="B12" s="90">
        <f>IF('Categories'!B12="","",'Categories'!B12)</f>
        <v/>
      </c>
      <c r="C12" s="91">
        <f>IF('Categories'!D12="","",'Categories'!D12)</f>
        <v/>
      </c>
      <c r="D12" s="92" t="n">
        <v>90</v>
      </c>
      <c r="E12" s="92" t="n">
        <v>90</v>
      </c>
      <c r="F12" s="92" t="n">
        <v>90</v>
      </c>
      <c r="G12" s="92" t="n">
        <v>90</v>
      </c>
      <c r="H12" s="92" t="n">
        <v>90</v>
      </c>
      <c r="I12" s="92" t="n">
        <v>90</v>
      </c>
      <c r="J12" s="92" t="n">
        <v>90</v>
      </c>
      <c r="K12" s="92" t="n">
        <v>90</v>
      </c>
      <c r="L12" s="92" t="n">
        <v>90</v>
      </c>
      <c r="M12" s="92" t="n">
        <v>90</v>
      </c>
      <c r="N12" s="92" t="n">
        <v>90</v>
      </c>
      <c r="O12" s="92" t="n">
        <v>90</v>
      </c>
      <c r="P12" s="93">
        <f>SUM(D12:O12)</f>
        <v/>
      </c>
    </row>
    <row r="13">
      <c r="B13" s="90">
        <f>IF('Categories'!B13="","",'Categories'!B13)</f>
        <v/>
      </c>
      <c r="C13" s="91">
        <f>IF('Categories'!D13="","",'Categories'!D13)</f>
        <v/>
      </c>
      <c r="D13" s="92" t="n">
        <v>60</v>
      </c>
      <c r="E13" s="92" t="n">
        <v>60</v>
      </c>
      <c r="F13" s="92" t="n">
        <v>60</v>
      </c>
      <c r="G13" s="92" t="n">
        <v>60</v>
      </c>
      <c r="H13" s="92" t="n">
        <v>60</v>
      </c>
      <c r="I13" s="92" t="n">
        <v>60</v>
      </c>
      <c r="J13" s="92" t="n">
        <v>60</v>
      </c>
      <c r="K13" s="92" t="n">
        <v>60</v>
      </c>
      <c r="L13" s="92" t="n">
        <v>60</v>
      </c>
      <c r="M13" s="92" t="n">
        <v>60</v>
      </c>
      <c r="N13" s="92" t="n">
        <v>60</v>
      </c>
      <c r="O13" s="92" t="n">
        <v>60</v>
      </c>
      <c r="P13" s="93">
        <f>SUM(D13:O13)</f>
        <v/>
      </c>
    </row>
    <row r="14">
      <c r="B14" s="90">
        <f>IF('Categories'!B14="","",'Categories'!B14)</f>
        <v/>
      </c>
      <c r="C14" s="91">
        <f>IF('Categories'!D14="","",'Categories'!D14)</f>
        <v/>
      </c>
      <c r="D14" s="92" t="n">
        <v>120</v>
      </c>
      <c r="E14" s="92" t="n">
        <v>120</v>
      </c>
      <c r="F14" s="92" t="n">
        <v>120</v>
      </c>
      <c r="G14" s="92" t="n">
        <v>120</v>
      </c>
      <c r="H14" s="92" t="n">
        <v>120</v>
      </c>
      <c r="I14" s="92" t="n">
        <v>120</v>
      </c>
      <c r="J14" s="92" t="n">
        <v>120</v>
      </c>
      <c r="K14" s="92" t="n">
        <v>120</v>
      </c>
      <c r="L14" s="92" t="n">
        <v>120</v>
      </c>
      <c r="M14" s="92" t="n">
        <v>120</v>
      </c>
      <c r="N14" s="92" t="n">
        <v>120</v>
      </c>
      <c r="O14" s="92" t="n">
        <v>300</v>
      </c>
      <c r="P14" s="93">
        <f>SUM(D14:O14)</f>
        <v/>
      </c>
    </row>
    <row r="15">
      <c r="B15" s="90">
        <f>IF('Categories'!B15="","",'Categories'!B15)</f>
        <v/>
      </c>
      <c r="C15" s="91">
        <f>IF('Categories'!D15="","",'Categories'!D15)</f>
        <v/>
      </c>
      <c r="D15" s="92" t="n">
        <v>150</v>
      </c>
      <c r="E15" s="92" t="n">
        <v>150</v>
      </c>
      <c r="F15" s="92" t="n">
        <v>150</v>
      </c>
      <c r="G15" s="92" t="n">
        <v>150</v>
      </c>
      <c r="H15" s="92" t="n">
        <v>150</v>
      </c>
      <c r="I15" s="92" t="n">
        <v>150</v>
      </c>
      <c r="J15" s="92" t="n">
        <v>150</v>
      </c>
      <c r="K15" s="92" t="n">
        <v>150</v>
      </c>
      <c r="L15" s="92" t="n">
        <v>150</v>
      </c>
      <c r="M15" s="92" t="n">
        <v>150</v>
      </c>
      <c r="N15" s="92" t="n">
        <v>150</v>
      </c>
      <c r="O15" s="92" t="n">
        <v>150</v>
      </c>
      <c r="P15" s="93">
        <f>SUM(D15:O15)</f>
        <v/>
      </c>
    </row>
    <row r="16">
      <c r="B16" s="90">
        <f>IF('Categories'!B16="","",'Categories'!B16)</f>
        <v/>
      </c>
      <c r="C16" s="91">
        <f>IF('Categories'!D16="","",'Categories'!D16)</f>
        <v/>
      </c>
      <c r="D16" s="92" t="n"/>
      <c r="E16" s="92" t="n"/>
      <c r="F16" s="92" t="n"/>
      <c r="G16" s="92" t="n"/>
      <c r="H16" s="92" t="n"/>
      <c r="I16" s="92" t="n"/>
      <c r="J16" s="92" t="n"/>
      <c r="K16" s="92" t="n"/>
      <c r="L16" s="92" t="n"/>
      <c r="M16" s="92" t="n"/>
      <c r="N16" s="92" t="n"/>
      <c r="O16" s="92" t="n"/>
      <c r="P16" s="93">
        <f>SUM(D16:O16)</f>
        <v/>
      </c>
    </row>
    <row r="17">
      <c r="B17" s="90">
        <f>IF('Categories'!B17="","",'Categories'!B17)</f>
        <v/>
      </c>
      <c r="C17" s="91">
        <f>IF('Categories'!D17="","",'Categories'!D17)</f>
        <v/>
      </c>
      <c r="D17" s="92" t="n"/>
      <c r="E17" s="92" t="n"/>
      <c r="F17" s="92" t="n"/>
      <c r="G17" s="92" t="n"/>
      <c r="H17" s="92" t="n"/>
      <c r="I17" s="92" t="n"/>
      <c r="J17" s="92" t="n"/>
      <c r="K17" s="92" t="n"/>
      <c r="L17" s="92" t="n"/>
      <c r="M17" s="92" t="n"/>
      <c r="N17" s="92" t="n"/>
      <c r="O17" s="92" t="n"/>
      <c r="P17" s="93">
        <f>SUM(D17:O17)</f>
        <v/>
      </c>
    </row>
    <row r="18">
      <c r="B18" s="90">
        <f>IF('Categories'!B18="","",'Categories'!B18)</f>
        <v/>
      </c>
      <c r="C18" s="91">
        <f>IF('Categories'!D18="","",'Categories'!D18)</f>
        <v/>
      </c>
      <c r="D18" s="92" t="n"/>
      <c r="E18" s="92" t="n"/>
      <c r="F18" s="92" t="n"/>
      <c r="G18" s="92" t="n"/>
      <c r="H18" s="92" t="n"/>
      <c r="I18" s="92" t="n"/>
      <c r="J18" s="92" t="n"/>
      <c r="K18" s="92" t="n"/>
      <c r="L18" s="92" t="n"/>
      <c r="M18" s="92" t="n"/>
      <c r="N18" s="92" t="n"/>
      <c r="O18" s="92" t="n"/>
      <c r="P18" s="93">
        <f>SUM(D18:O18)</f>
        <v/>
      </c>
    </row>
    <row r="19">
      <c r="B19" s="90">
        <f>IF('Categories'!B19="","",'Categories'!B19)</f>
        <v/>
      </c>
      <c r="C19" s="91">
        <f>IF('Categories'!D19="","",'Categories'!D19)</f>
        <v/>
      </c>
      <c r="D19" s="92" t="n"/>
      <c r="E19" s="92" t="n"/>
      <c r="F19" s="92" t="n"/>
      <c r="G19" s="92" t="n"/>
      <c r="H19" s="92" t="n"/>
      <c r="I19" s="92" t="n"/>
      <c r="J19" s="92" t="n"/>
      <c r="K19" s="92" t="n"/>
      <c r="L19" s="92" t="n"/>
      <c r="M19" s="92" t="n"/>
      <c r="N19" s="92" t="n"/>
      <c r="O19" s="92" t="n"/>
      <c r="P19" s="93">
        <f>SUM(D19:O19)</f>
        <v/>
      </c>
    </row>
    <row r="20">
      <c r="B20" s="90">
        <f>IF('Categories'!B20="","",'Categories'!B20)</f>
        <v/>
      </c>
      <c r="C20" s="91">
        <f>IF('Categories'!D20="","",'Categories'!D20)</f>
        <v/>
      </c>
      <c r="D20" s="92" t="n"/>
      <c r="E20" s="92" t="n"/>
      <c r="F20" s="92" t="n"/>
      <c r="G20" s="92" t="n"/>
      <c r="H20" s="92" t="n"/>
      <c r="I20" s="92" t="n"/>
      <c r="J20" s="92" t="n"/>
      <c r="K20" s="92" t="n"/>
      <c r="L20" s="92" t="n"/>
      <c r="M20" s="92" t="n"/>
      <c r="N20" s="92" t="n"/>
      <c r="O20" s="92" t="n"/>
      <c r="P20" s="93">
        <f>SUM(D20:O20)</f>
        <v/>
      </c>
    </row>
    <row r="21">
      <c r="B21" s="90">
        <f>IF('Categories'!B21="","",'Categories'!B21)</f>
        <v/>
      </c>
      <c r="C21" s="91">
        <f>IF('Categories'!D21="","",'Categories'!D21)</f>
        <v/>
      </c>
      <c r="D21" s="92" t="n"/>
      <c r="E21" s="92" t="n"/>
      <c r="F21" s="92" t="n"/>
      <c r="G21" s="92" t="n"/>
      <c r="H21" s="92" t="n"/>
      <c r="I21" s="92" t="n"/>
      <c r="J21" s="92" t="n"/>
      <c r="K21" s="92" t="n"/>
      <c r="L21" s="92" t="n"/>
      <c r="M21" s="92" t="n"/>
      <c r="N21" s="92" t="n"/>
      <c r="O21" s="92" t="n"/>
      <c r="P21" s="93">
        <f>SUM(D21:O21)</f>
        <v/>
      </c>
    </row>
    <row r="22">
      <c r="B22" s="90">
        <f>IF('Categories'!B22="","",'Categories'!B22)</f>
        <v/>
      </c>
      <c r="C22" s="91">
        <f>IF('Categories'!D22="","",'Categories'!D22)</f>
        <v/>
      </c>
      <c r="D22" s="92" t="n"/>
      <c r="E22" s="92" t="n"/>
      <c r="F22" s="92" t="n"/>
      <c r="G22" s="92" t="n"/>
      <c r="H22" s="92" t="n"/>
      <c r="I22" s="92" t="n"/>
      <c r="J22" s="92" t="n"/>
      <c r="K22" s="92" t="n"/>
      <c r="L22" s="92" t="n"/>
      <c r="M22" s="92" t="n"/>
      <c r="N22" s="92" t="n"/>
      <c r="O22" s="92" t="n"/>
      <c r="P22" s="93">
        <f>SUM(D22:O22)</f>
        <v/>
      </c>
    </row>
    <row r="23">
      <c r="B23" s="90">
        <f>IF('Categories'!B23="","",'Categories'!B23)</f>
        <v/>
      </c>
      <c r="C23" s="91">
        <f>IF('Categories'!D23="","",'Categories'!D23)</f>
        <v/>
      </c>
      <c r="D23" s="92" t="n"/>
      <c r="E23" s="92" t="n"/>
      <c r="F23" s="92" t="n"/>
      <c r="G23" s="92" t="n"/>
      <c r="H23" s="92" t="n"/>
      <c r="I23" s="92" t="n"/>
      <c r="J23" s="92" t="n"/>
      <c r="K23" s="92" t="n"/>
      <c r="L23" s="92" t="n"/>
      <c r="M23" s="92" t="n"/>
      <c r="N23" s="92" t="n"/>
      <c r="O23" s="92" t="n"/>
      <c r="P23" s="93">
        <f>SUM(D23:O23)</f>
        <v/>
      </c>
    </row>
    <row r="24">
      <c r="B24" s="90">
        <f>IF('Categories'!B24="","",'Categories'!B24)</f>
        <v/>
      </c>
      <c r="C24" s="91">
        <f>IF('Categories'!D24="","",'Categories'!D24)</f>
        <v/>
      </c>
      <c r="D24" s="92" t="n"/>
      <c r="E24" s="92" t="n"/>
      <c r="F24" s="92" t="n"/>
      <c r="G24" s="92" t="n"/>
      <c r="H24" s="92" t="n"/>
      <c r="I24" s="92" t="n"/>
      <c r="J24" s="92" t="n"/>
      <c r="K24" s="92" t="n"/>
      <c r="L24" s="92" t="n"/>
      <c r="M24" s="92" t="n"/>
      <c r="N24" s="92" t="n"/>
      <c r="O24" s="92" t="n"/>
      <c r="P24" s="93">
        <f>SUM(D24:O24)</f>
        <v/>
      </c>
    </row>
    <row r="25">
      <c r="B25" s="90">
        <f>IF('Categories'!B25="","",'Categories'!B25)</f>
        <v/>
      </c>
      <c r="C25" s="91">
        <f>IF('Categories'!D25="","",'Categories'!D25)</f>
        <v/>
      </c>
      <c r="D25" s="92" t="n"/>
      <c r="E25" s="92" t="n"/>
      <c r="F25" s="92" t="n"/>
      <c r="G25" s="92" t="n"/>
      <c r="H25" s="92" t="n"/>
      <c r="I25" s="92" t="n"/>
      <c r="J25" s="92" t="n"/>
      <c r="K25" s="92" t="n"/>
      <c r="L25" s="92" t="n"/>
      <c r="M25" s="92" t="n"/>
      <c r="N25" s="92" t="n"/>
      <c r="O25" s="92" t="n"/>
      <c r="P25" s="93">
        <f>SUM(D25:O25)</f>
        <v/>
      </c>
    </row>
    <row r="26" hidden="1">
      <c r="B26" s="90">
        <f>IF('Categories'!B26="","",'Categories'!B26)</f>
        <v/>
      </c>
      <c r="C26" s="91">
        <f>IF('Categories'!D26="","",'Categories'!D26)</f>
        <v/>
      </c>
      <c r="D26" s="92" t="n"/>
      <c r="E26" s="92" t="n"/>
      <c r="F26" s="92" t="n"/>
      <c r="G26" s="92" t="n"/>
      <c r="H26" s="92" t="n"/>
      <c r="I26" s="92" t="n"/>
      <c r="J26" s="92" t="n"/>
      <c r="K26" s="92" t="n"/>
      <c r="L26" s="92" t="n"/>
      <c r="M26" s="92" t="n"/>
      <c r="N26" s="92" t="n"/>
      <c r="O26" s="92" t="n"/>
      <c r="P26" s="93">
        <f>SUM(D26:O26)</f>
        <v/>
      </c>
    </row>
    <row r="27" hidden="1">
      <c r="B27" s="90">
        <f>IF('Categories'!B27="","",'Categories'!B27)</f>
        <v/>
      </c>
      <c r="C27" s="91">
        <f>IF('Categories'!D27="","",'Categories'!D27)</f>
        <v/>
      </c>
      <c r="D27" s="92" t="n"/>
      <c r="E27" s="92" t="n"/>
      <c r="F27" s="92" t="n"/>
      <c r="G27" s="92" t="n"/>
      <c r="H27" s="92" t="n"/>
      <c r="I27" s="92" t="n"/>
      <c r="J27" s="92" t="n"/>
      <c r="K27" s="92" t="n"/>
      <c r="L27" s="92" t="n"/>
      <c r="M27" s="92" t="n"/>
      <c r="N27" s="92" t="n"/>
      <c r="O27" s="92" t="n"/>
      <c r="P27" s="93">
        <f>SUM(D27:O27)</f>
        <v/>
      </c>
    </row>
    <row r="28" hidden="1">
      <c r="B28" s="90">
        <f>IF('Categories'!B28="","",'Categories'!B28)</f>
        <v/>
      </c>
      <c r="C28" s="91">
        <f>IF('Categories'!D28="","",'Categories'!D28)</f>
        <v/>
      </c>
      <c r="D28" s="92" t="n"/>
      <c r="E28" s="92" t="n"/>
      <c r="F28" s="92" t="n"/>
      <c r="G28" s="92" t="n"/>
      <c r="H28" s="92" t="n"/>
      <c r="I28" s="92" t="n"/>
      <c r="J28" s="92" t="n"/>
      <c r="K28" s="92" t="n"/>
      <c r="L28" s="92" t="n"/>
      <c r="M28" s="92" t="n"/>
      <c r="N28" s="92" t="n"/>
      <c r="O28" s="92" t="n"/>
      <c r="P28" s="93">
        <f>SUM(D28:O28)</f>
        <v/>
      </c>
    </row>
    <row r="29" hidden="1">
      <c r="B29" s="90">
        <f>IF('Categories'!B29="","",'Categories'!B29)</f>
        <v/>
      </c>
      <c r="C29" s="91">
        <f>IF('Categories'!D29="","",'Categories'!D29)</f>
        <v/>
      </c>
      <c r="D29" s="92" t="n"/>
      <c r="E29" s="92" t="n"/>
      <c r="F29" s="92" t="n"/>
      <c r="G29" s="92" t="n"/>
      <c r="H29" s="92" t="n"/>
      <c r="I29" s="92" t="n"/>
      <c r="J29" s="92" t="n"/>
      <c r="K29" s="92" t="n"/>
      <c r="L29" s="92" t="n"/>
      <c r="M29" s="92" t="n"/>
      <c r="N29" s="92" t="n"/>
      <c r="O29" s="92" t="n"/>
      <c r="P29" s="93">
        <f>SUM(D29:O29)</f>
        <v/>
      </c>
    </row>
    <row r="30" hidden="1">
      <c r="B30" s="90">
        <f>IF('Categories'!B30="","",'Categories'!B30)</f>
        <v/>
      </c>
      <c r="C30" s="91">
        <f>IF('Categories'!D30="","",'Categories'!D30)</f>
        <v/>
      </c>
      <c r="D30" s="92" t="n"/>
      <c r="E30" s="92" t="n"/>
      <c r="F30" s="92" t="n"/>
      <c r="G30" s="92" t="n"/>
      <c r="H30" s="92" t="n"/>
      <c r="I30" s="92" t="n"/>
      <c r="J30" s="92" t="n"/>
      <c r="K30" s="92" t="n"/>
      <c r="L30" s="92" t="n"/>
      <c r="M30" s="92" t="n"/>
      <c r="N30" s="92" t="n"/>
      <c r="O30" s="92" t="n"/>
      <c r="P30" s="93">
        <f>SUM(D30:O30)</f>
        <v/>
      </c>
    </row>
    <row r="31" hidden="1">
      <c r="B31" s="90">
        <f>IF('Categories'!B31="","",'Categories'!B31)</f>
        <v/>
      </c>
      <c r="C31" s="91">
        <f>IF('Categories'!D31="","",'Categories'!D31)</f>
        <v/>
      </c>
      <c r="D31" s="92" t="n"/>
      <c r="E31" s="92" t="n"/>
      <c r="F31" s="92" t="n"/>
      <c r="G31" s="92" t="n"/>
      <c r="H31" s="92" t="n"/>
      <c r="I31" s="92" t="n"/>
      <c r="J31" s="92" t="n"/>
      <c r="K31" s="92" t="n"/>
      <c r="L31" s="92" t="n"/>
      <c r="M31" s="92" t="n"/>
      <c r="N31" s="92" t="n"/>
      <c r="O31" s="92" t="n"/>
      <c r="P31" s="93">
        <f>SUM(D31:O31)</f>
        <v/>
      </c>
    </row>
    <row r="32" hidden="1">
      <c r="B32" s="90">
        <f>IF('Categories'!B32="","",'Categories'!B32)</f>
        <v/>
      </c>
      <c r="C32" s="91">
        <f>IF('Categories'!D32="","",'Categories'!D32)</f>
        <v/>
      </c>
      <c r="D32" s="92" t="n"/>
      <c r="E32" s="92" t="n"/>
      <c r="F32" s="92" t="n"/>
      <c r="G32" s="92" t="n"/>
      <c r="H32" s="92" t="n"/>
      <c r="I32" s="92" t="n"/>
      <c r="J32" s="92" t="n"/>
      <c r="K32" s="92" t="n"/>
      <c r="L32" s="92" t="n"/>
      <c r="M32" s="92" t="n"/>
      <c r="N32" s="92" t="n"/>
      <c r="O32" s="92" t="n"/>
      <c r="P32" s="93">
        <f>SUM(D32:O32)</f>
        <v/>
      </c>
    </row>
    <row r="33" hidden="1">
      <c r="B33" s="90">
        <f>IF('Categories'!B33="","",'Categories'!B33)</f>
        <v/>
      </c>
      <c r="C33" s="91">
        <f>IF('Categories'!D33="","",'Categories'!D33)</f>
        <v/>
      </c>
      <c r="D33" s="92" t="n"/>
      <c r="E33" s="92" t="n"/>
      <c r="F33" s="92" t="n"/>
      <c r="G33" s="92" t="n"/>
      <c r="H33" s="92" t="n"/>
      <c r="I33" s="92" t="n"/>
      <c r="J33" s="92" t="n"/>
      <c r="K33" s="92" t="n"/>
      <c r="L33" s="92" t="n"/>
      <c r="M33" s="92" t="n"/>
      <c r="N33" s="92" t="n"/>
      <c r="O33" s="92" t="n"/>
      <c r="P33" s="93">
        <f>SUM(D33:O33)</f>
        <v/>
      </c>
    </row>
    <row r="34" hidden="1">
      <c r="B34" s="90">
        <f>IF('Categories'!B34="","",'Categories'!B34)</f>
        <v/>
      </c>
      <c r="C34" s="91">
        <f>IF('Categories'!D34="","",'Categories'!D34)</f>
        <v/>
      </c>
      <c r="D34" s="92" t="n"/>
      <c r="E34" s="92" t="n"/>
      <c r="F34" s="92" t="n"/>
      <c r="G34" s="92" t="n"/>
      <c r="H34" s="92" t="n"/>
      <c r="I34" s="92" t="n"/>
      <c r="J34" s="92" t="n"/>
      <c r="K34" s="92" t="n"/>
      <c r="L34" s="92" t="n"/>
      <c r="M34" s="92" t="n"/>
      <c r="N34" s="92" t="n"/>
      <c r="O34" s="92" t="n"/>
      <c r="P34" s="93">
        <f>SUM(D34:O34)</f>
        <v/>
      </c>
    </row>
    <row r="35" hidden="1">
      <c r="B35" s="90">
        <f>IF('Categories'!B35="","",'Categories'!B35)</f>
        <v/>
      </c>
      <c r="C35" s="91">
        <f>IF('Categories'!D35="","",'Categories'!D35)</f>
        <v/>
      </c>
      <c r="D35" s="92" t="n"/>
      <c r="E35" s="92" t="n"/>
      <c r="F35" s="92" t="n"/>
      <c r="G35" s="92" t="n"/>
      <c r="H35" s="92" t="n"/>
      <c r="I35" s="92" t="n"/>
      <c r="J35" s="92" t="n"/>
      <c r="K35" s="92" t="n"/>
      <c r="L35" s="92" t="n"/>
      <c r="M35" s="92" t="n"/>
      <c r="N35" s="92" t="n"/>
      <c r="O35" s="92" t="n"/>
      <c r="P35" s="93">
        <f>SUM(D35:O35)</f>
        <v/>
      </c>
    </row>
    <row r="36" hidden="1">
      <c r="B36" s="90">
        <f>IF('Categories'!B36="","",'Categories'!B36)</f>
        <v/>
      </c>
      <c r="C36" s="91">
        <f>IF('Categories'!D36="","",'Categories'!D36)</f>
        <v/>
      </c>
      <c r="D36" s="92" t="n"/>
      <c r="E36" s="92" t="n"/>
      <c r="F36" s="92" t="n"/>
      <c r="G36" s="92" t="n"/>
      <c r="H36" s="92" t="n"/>
      <c r="I36" s="92" t="n"/>
      <c r="J36" s="92" t="n"/>
      <c r="K36" s="92" t="n"/>
      <c r="L36" s="92" t="n"/>
      <c r="M36" s="92" t="n"/>
      <c r="N36" s="92" t="n"/>
      <c r="O36" s="92" t="n"/>
      <c r="P36" s="93">
        <f>SUM(D36:O36)</f>
        <v/>
      </c>
    </row>
    <row r="37" hidden="1">
      <c r="B37" s="90">
        <f>IF('Categories'!B37="","",'Categories'!B37)</f>
        <v/>
      </c>
      <c r="C37" s="91">
        <f>IF('Categories'!D37="","",'Categories'!D37)</f>
        <v/>
      </c>
      <c r="D37" s="92" t="n"/>
      <c r="E37" s="92" t="n"/>
      <c r="F37" s="92" t="n"/>
      <c r="G37" s="92" t="n"/>
      <c r="H37" s="92" t="n"/>
      <c r="I37" s="92" t="n"/>
      <c r="J37" s="92" t="n"/>
      <c r="K37" s="92" t="n"/>
      <c r="L37" s="92" t="n"/>
      <c r="M37" s="92" t="n"/>
      <c r="N37" s="92" t="n"/>
      <c r="O37" s="92" t="n"/>
      <c r="P37" s="93">
        <f>SUM(D37:O37)</f>
        <v/>
      </c>
    </row>
    <row r="38" hidden="1">
      <c r="B38" s="90">
        <f>IF('Categories'!B38="","",'Categories'!B38)</f>
        <v/>
      </c>
      <c r="C38" s="91">
        <f>IF('Categories'!D38="","",'Categories'!D38)</f>
        <v/>
      </c>
      <c r="D38" s="92" t="n"/>
      <c r="E38" s="92" t="n"/>
      <c r="F38" s="92" t="n"/>
      <c r="G38" s="92" t="n"/>
      <c r="H38" s="92" t="n"/>
      <c r="I38" s="92" t="n"/>
      <c r="J38" s="92" t="n"/>
      <c r="K38" s="92" t="n"/>
      <c r="L38" s="92" t="n"/>
      <c r="M38" s="92" t="n"/>
      <c r="N38" s="92" t="n"/>
      <c r="O38" s="92" t="n"/>
      <c r="P38" s="93">
        <f>SUM(D38:O38)</f>
        <v/>
      </c>
    </row>
    <row r="39" hidden="1">
      <c r="B39" s="90">
        <f>IF('Categories'!B39="","",'Categories'!B39)</f>
        <v/>
      </c>
      <c r="C39" s="91">
        <f>IF('Categories'!D39="","",'Categories'!D39)</f>
        <v/>
      </c>
      <c r="D39" s="92" t="n"/>
      <c r="E39" s="92" t="n"/>
      <c r="F39" s="92" t="n"/>
      <c r="G39" s="92" t="n"/>
      <c r="H39" s="92" t="n"/>
      <c r="I39" s="92" t="n"/>
      <c r="J39" s="92" t="n"/>
      <c r="K39" s="92" t="n"/>
      <c r="L39" s="92" t="n"/>
      <c r="M39" s="92" t="n"/>
      <c r="N39" s="92" t="n"/>
      <c r="O39" s="92" t="n"/>
      <c r="P39" s="93">
        <f>SUM(D39:O39)</f>
        <v/>
      </c>
    </row>
    <row r="40" hidden="1">
      <c r="B40" s="90">
        <f>IF('Categories'!B40="","",'Categories'!B40)</f>
        <v/>
      </c>
      <c r="C40" s="91">
        <f>IF('Categories'!D40="","",'Categories'!D40)</f>
        <v/>
      </c>
      <c r="D40" s="92" t="n"/>
      <c r="E40" s="92" t="n"/>
      <c r="F40" s="92" t="n"/>
      <c r="G40" s="92" t="n"/>
      <c r="H40" s="92" t="n"/>
      <c r="I40" s="92" t="n"/>
      <c r="J40" s="92" t="n"/>
      <c r="K40" s="92" t="n"/>
      <c r="L40" s="92" t="n"/>
      <c r="M40" s="92" t="n"/>
      <c r="N40" s="92" t="n"/>
      <c r="O40" s="92" t="n"/>
      <c r="P40" s="93">
        <f>SUM(D40:O40)</f>
        <v/>
      </c>
    </row>
    <row r="41" hidden="1">
      <c r="B41" s="90">
        <f>IF('Categories'!B41="","",'Categories'!B41)</f>
        <v/>
      </c>
      <c r="C41" s="91">
        <f>IF('Categories'!D41="","",'Categories'!D41)</f>
        <v/>
      </c>
      <c r="D41" s="92" t="n"/>
      <c r="E41" s="92" t="n"/>
      <c r="F41" s="92" t="n"/>
      <c r="G41" s="92" t="n"/>
      <c r="H41" s="92" t="n"/>
      <c r="I41" s="92" t="n"/>
      <c r="J41" s="92" t="n"/>
      <c r="K41" s="92" t="n"/>
      <c r="L41" s="92" t="n"/>
      <c r="M41" s="92" t="n"/>
      <c r="N41" s="92" t="n"/>
      <c r="O41" s="92" t="n"/>
      <c r="P41" s="93">
        <f>SUM(D41:O41)</f>
        <v/>
      </c>
    </row>
    <row r="42" hidden="1">
      <c r="B42" s="90">
        <f>IF('Categories'!B42="","",'Categories'!B42)</f>
        <v/>
      </c>
      <c r="C42" s="91">
        <f>IF('Categories'!D42="","",'Categories'!D42)</f>
        <v/>
      </c>
      <c r="D42" s="92" t="n"/>
      <c r="E42" s="92" t="n"/>
      <c r="F42" s="92" t="n"/>
      <c r="G42" s="92" t="n"/>
      <c r="H42" s="92" t="n"/>
      <c r="I42" s="92" t="n"/>
      <c r="J42" s="92" t="n"/>
      <c r="K42" s="92" t="n"/>
      <c r="L42" s="92" t="n"/>
      <c r="M42" s="92" t="n"/>
      <c r="N42" s="92" t="n"/>
      <c r="O42" s="92" t="n"/>
      <c r="P42" s="93">
        <f>SUM(D42:O42)</f>
        <v/>
      </c>
    </row>
    <row r="43" hidden="1">
      <c r="B43" s="90">
        <f>IF('Categories'!B43="","",'Categories'!B43)</f>
        <v/>
      </c>
      <c r="C43" s="91">
        <f>IF('Categories'!D43="","",'Categories'!D43)</f>
        <v/>
      </c>
      <c r="D43" s="92" t="n"/>
      <c r="E43" s="92" t="n"/>
      <c r="F43" s="92" t="n"/>
      <c r="G43" s="92" t="n"/>
      <c r="H43" s="92" t="n"/>
      <c r="I43" s="92" t="n"/>
      <c r="J43" s="92" t="n"/>
      <c r="K43" s="92" t="n"/>
      <c r="L43" s="92" t="n"/>
      <c r="M43" s="92" t="n"/>
      <c r="N43" s="92" t="n"/>
      <c r="O43" s="92" t="n"/>
      <c r="P43" s="93">
        <f>SUM(D43:O43)</f>
        <v/>
      </c>
    </row>
    <row r="44" hidden="1">
      <c r="B44" s="90">
        <f>IF('Categories'!B44="","",'Categories'!B44)</f>
        <v/>
      </c>
      <c r="C44" s="91">
        <f>IF('Categories'!D44="","",'Categories'!D44)</f>
        <v/>
      </c>
      <c r="D44" s="92" t="n"/>
      <c r="E44" s="92" t="n"/>
      <c r="F44" s="92" t="n"/>
      <c r="G44" s="92" t="n"/>
      <c r="H44" s="92" t="n"/>
      <c r="I44" s="92" t="n"/>
      <c r="J44" s="92" t="n"/>
      <c r="K44" s="92" t="n"/>
      <c r="L44" s="92" t="n"/>
      <c r="M44" s="92" t="n"/>
      <c r="N44" s="92" t="n"/>
      <c r="O44" s="92" t="n"/>
      <c r="P44" s="93">
        <f>SUM(D44:O44)</f>
        <v/>
      </c>
    </row>
    <row r="45" hidden="1">
      <c r="B45" s="90">
        <f>IF('Categories'!B45="","",'Categories'!B45)</f>
        <v/>
      </c>
      <c r="C45" s="91">
        <f>IF('Categories'!D45="","",'Categories'!D45)</f>
        <v/>
      </c>
      <c r="D45" s="92" t="n"/>
      <c r="E45" s="92" t="n"/>
      <c r="F45" s="92" t="n"/>
      <c r="G45" s="92" t="n"/>
      <c r="H45" s="92" t="n"/>
      <c r="I45" s="92" t="n"/>
      <c r="J45" s="92" t="n"/>
      <c r="K45" s="92" t="n"/>
      <c r="L45" s="92" t="n"/>
      <c r="M45" s="92" t="n"/>
      <c r="N45" s="92" t="n"/>
      <c r="O45" s="92" t="n"/>
      <c r="P45" s="93">
        <f>SUM(D45:O45)</f>
        <v/>
      </c>
    </row>
    <row r="46" hidden="1">
      <c r="B46" s="90">
        <f>IF('Categories'!B46="","",'Categories'!B46)</f>
        <v/>
      </c>
      <c r="C46" s="91">
        <f>IF('Categories'!D46="","",'Categories'!D46)</f>
        <v/>
      </c>
      <c r="D46" s="92" t="n"/>
      <c r="E46" s="92" t="n"/>
      <c r="F46" s="92" t="n"/>
      <c r="G46" s="92" t="n"/>
      <c r="H46" s="92" t="n"/>
      <c r="I46" s="92" t="n"/>
      <c r="J46" s="92" t="n"/>
      <c r="K46" s="92" t="n"/>
      <c r="L46" s="92" t="n"/>
      <c r="M46" s="92" t="n"/>
      <c r="N46" s="92" t="n"/>
      <c r="O46" s="92" t="n"/>
      <c r="P46" s="93">
        <f>SUM(D46:O46)</f>
        <v/>
      </c>
    </row>
    <row r="47" hidden="1">
      <c r="B47" s="90">
        <f>IF('Categories'!B47="","",'Categories'!B47)</f>
        <v/>
      </c>
      <c r="C47" s="91">
        <f>IF('Categories'!D47="","",'Categories'!D47)</f>
        <v/>
      </c>
      <c r="D47" s="92" t="n"/>
      <c r="E47" s="92" t="n"/>
      <c r="F47" s="92" t="n"/>
      <c r="G47" s="92" t="n"/>
      <c r="H47" s="92" t="n"/>
      <c r="I47" s="92" t="n"/>
      <c r="J47" s="92" t="n"/>
      <c r="K47" s="92" t="n"/>
      <c r="L47" s="92" t="n"/>
      <c r="M47" s="92" t="n"/>
      <c r="N47" s="92" t="n"/>
      <c r="O47" s="92" t="n"/>
      <c r="P47" s="93">
        <f>SUM(D47:O47)</f>
        <v/>
      </c>
    </row>
    <row r="48" hidden="1">
      <c r="B48" s="90">
        <f>IF('Categories'!B48="","",'Categories'!B48)</f>
        <v/>
      </c>
      <c r="C48" s="91">
        <f>IF('Categories'!D48="","",'Categories'!D48)</f>
        <v/>
      </c>
      <c r="D48" s="92" t="n"/>
      <c r="E48" s="92" t="n"/>
      <c r="F48" s="92" t="n"/>
      <c r="G48" s="92" t="n"/>
      <c r="H48" s="92" t="n"/>
      <c r="I48" s="92" t="n"/>
      <c r="J48" s="92" t="n"/>
      <c r="K48" s="92" t="n"/>
      <c r="L48" s="92" t="n"/>
      <c r="M48" s="92" t="n"/>
      <c r="N48" s="92" t="n"/>
      <c r="O48" s="92" t="n"/>
      <c r="P48" s="93">
        <f>SUM(D48:O48)</f>
        <v/>
      </c>
    </row>
    <row r="49" hidden="1">
      <c r="B49" s="90">
        <f>IF('Categories'!B49="","",'Categories'!B49)</f>
        <v/>
      </c>
      <c r="C49" s="91">
        <f>IF('Categories'!D49="","",'Categories'!D49)</f>
        <v/>
      </c>
      <c r="D49" s="92" t="n"/>
      <c r="E49" s="92" t="n"/>
      <c r="F49" s="92" t="n"/>
      <c r="G49" s="92" t="n"/>
      <c r="H49" s="92" t="n"/>
      <c r="I49" s="92" t="n"/>
      <c r="J49" s="92" t="n"/>
      <c r="K49" s="92" t="n"/>
      <c r="L49" s="92" t="n"/>
      <c r="M49" s="92" t="n"/>
      <c r="N49" s="92" t="n"/>
      <c r="O49" s="92" t="n"/>
      <c r="P49" s="93">
        <f>SUM(D49:O49)</f>
        <v/>
      </c>
    </row>
    <row r="50" hidden="1">
      <c r="B50" s="90">
        <f>IF('Categories'!B50="","",'Categories'!B50)</f>
        <v/>
      </c>
      <c r="C50" s="91">
        <f>IF('Categories'!D50="","",'Categories'!D50)</f>
        <v/>
      </c>
      <c r="D50" s="92" t="n"/>
      <c r="E50" s="92" t="n"/>
      <c r="F50" s="92" t="n"/>
      <c r="G50" s="92" t="n"/>
      <c r="H50" s="92" t="n"/>
      <c r="I50" s="92" t="n"/>
      <c r="J50" s="92" t="n"/>
      <c r="K50" s="92" t="n"/>
      <c r="L50" s="92" t="n"/>
      <c r="M50" s="92" t="n"/>
      <c r="N50" s="92" t="n"/>
      <c r="O50" s="92" t="n"/>
      <c r="P50" s="93">
        <f>SUM(D50:O50)</f>
        <v/>
      </c>
    </row>
    <row r="51" hidden="1">
      <c r="B51" s="90">
        <f>IF('Categories'!B51="","",'Categories'!B51)</f>
        <v/>
      </c>
      <c r="C51" s="91">
        <f>IF('Categories'!D51="","",'Categories'!D51)</f>
        <v/>
      </c>
      <c r="D51" s="92" t="n"/>
      <c r="E51" s="92" t="n"/>
      <c r="F51" s="92" t="n"/>
      <c r="G51" s="92" t="n"/>
      <c r="H51" s="92" t="n"/>
      <c r="I51" s="92" t="n"/>
      <c r="J51" s="92" t="n"/>
      <c r="K51" s="92" t="n"/>
      <c r="L51" s="92" t="n"/>
      <c r="M51" s="92" t="n"/>
      <c r="N51" s="92" t="n"/>
      <c r="O51" s="92" t="n"/>
      <c r="P51" s="93">
        <f>SUM(D51:O51)</f>
        <v/>
      </c>
    </row>
    <row r="52" hidden="1">
      <c r="B52" s="90">
        <f>IF('Categories'!B52="","",'Categories'!B52)</f>
        <v/>
      </c>
      <c r="C52" s="91">
        <f>IF('Categories'!D52="","",'Categories'!D52)</f>
        <v/>
      </c>
      <c r="D52" s="92" t="n"/>
      <c r="E52" s="92" t="n"/>
      <c r="F52" s="92" t="n"/>
      <c r="G52" s="92" t="n"/>
      <c r="H52" s="92" t="n"/>
      <c r="I52" s="92" t="n"/>
      <c r="J52" s="92" t="n"/>
      <c r="K52" s="92" t="n"/>
      <c r="L52" s="92" t="n"/>
      <c r="M52" s="92" t="n"/>
      <c r="N52" s="92" t="n"/>
      <c r="O52" s="92" t="n"/>
      <c r="P52" s="93">
        <f>SUM(D52:O52)</f>
        <v/>
      </c>
    </row>
    <row r="53" hidden="1">
      <c r="B53" s="90">
        <f>IF('Categories'!B53="","",'Categories'!B53)</f>
        <v/>
      </c>
      <c r="C53" s="91">
        <f>IF('Categories'!D53="","",'Categories'!D53)</f>
        <v/>
      </c>
      <c r="D53" s="92" t="n"/>
      <c r="E53" s="92" t="n"/>
      <c r="F53" s="92" t="n"/>
      <c r="G53" s="92" t="n"/>
      <c r="H53" s="92" t="n"/>
      <c r="I53" s="92" t="n"/>
      <c r="J53" s="92" t="n"/>
      <c r="K53" s="92" t="n"/>
      <c r="L53" s="92" t="n"/>
      <c r="M53" s="92" t="n"/>
      <c r="N53" s="92" t="n"/>
      <c r="O53" s="92" t="n"/>
      <c r="P53" s="93">
        <f>SUM(D53:O53)</f>
        <v/>
      </c>
    </row>
    <row r="54" hidden="1">
      <c r="B54" s="90">
        <f>IF('Categories'!B54="","",'Categories'!B54)</f>
        <v/>
      </c>
      <c r="C54" s="91">
        <f>IF('Categories'!D54="","",'Categories'!D54)</f>
        <v/>
      </c>
      <c r="D54" s="92" t="n"/>
      <c r="E54" s="92" t="n"/>
      <c r="F54" s="92" t="n"/>
      <c r="G54" s="92" t="n"/>
      <c r="H54" s="92" t="n"/>
      <c r="I54" s="92" t="n"/>
      <c r="J54" s="92" t="n"/>
      <c r="K54" s="92" t="n"/>
      <c r="L54" s="92" t="n"/>
      <c r="M54" s="92" t="n"/>
      <c r="N54" s="92" t="n"/>
      <c r="O54" s="92" t="n"/>
      <c r="P54" s="93">
        <f>SUM(D54:O54)</f>
        <v/>
      </c>
    </row>
    <row r="55" hidden="1">
      <c r="B55" s="90">
        <f>IF('Categories'!B55="","",'Categories'!B55)</f>
        <v/>
      </c>
      <c r="C55" s="91">
        <f>IF('Categories'!D55="","",'Categories'!D55)</f>
        <v/>
      </c>
      <c r="D55" s="92" t="n"/>
      <c r="E55" s="92" t="n"/>
      <c r="F55" s="92" t="n"/>
      <c r="G55" s="92" t="n"/>
      <c r="H55" s="92" t="n"/>
      <c r="I55" s="92" t="n"/>
      <c r="J55" s="92" t="n"/>
      <c r="K55" s="92" t="n"/>
      <c r="L55" s="92" t="n"/>
      <c r="M55" s="92" t="n"/>
      <c r="N55" s="92" t="n"/>
      <c r="O55" s="92" t="n"/>
      <c r="P55" s="93">
        <f>SUM(D55:O55)</f>
        <v/>
      </c>
    </row>
    <row r="56" hidden="1">
      <c r="B56" s="90">
        <f>IF('Categories'!B56="","",'Categories'!B56)</f>
        <v/>
      </c>
      <c r="C56" s="91">
        <f>IF('Categories'!D56="","",'Categories'!D56)</f>
        <v/>
      </c>
      <c r="D56" s="92" t="n"/>
      <c r="E56" s="92" t="n"/>
      <c r="F56" s="92" t="n"/>
      <c r="G56" s="92" t="n"/>
      <c r="H56" s="92" t="n"/>
      <c r="I56" s="92" t="n"/>
      <c r="J56" s="92" t="n"/>
      <c r="K56" s="92" t="n"/>
      <c r="L56" s="92" t="n"/>
      <c r="M56" s="92" t="n"/>
      <c r="N56" s="92" t="n"/>
      <c r="O56" s="92" t="n"/>
      <c r="P56" s="93">
        <f>SUM(D56:O56)</f>
        <v/>
      </c>
    </row>
    <row r="57" hidden="1">
      <c r="B57" s="90">
        <f>IF('Categories'!B57="","",'Categories'!B57)</f>
        <v/>
      </c>
      <c r="C57" s="91">
        <f>IF('Categories'!D57="","",'Categories'!D57)</f>
        <v/>
      </c>
      <c r="D57" s="92" t="n"/>
      <c r="E57" s="92" t="n"/>
      <c r="F57" s="92" t="n"/>
      <c r="G57" s="92" t="n"/>
      <c r="H57" s="92" t="n"/>
      <c r="I57" s="92" t="n"/>
      <c r="J57" s="92" t="n"/>
      <c r="K57" s="92" t="n"/>
      <c r="L57" s="92" t="n"/>
      <c r="M57" s="92" t="n"/>
      <c r="N57" s="92" t="n"/>
      <c r="O57" s="92" t="n"/>
      <c r="P57" s="93">
        <f>SUM(D57:O57)</f>
        <v/>
      </c>
    </row>
    <row r="58" hidden="1">
      <c r="B58" s="90">
        <f>IF('Categories'!B58="","",'Categories'!B58)</f>
        <v/>
      </c>
      <c r="C58" s="91">
        <f>IF('Categories'!D58="","",'Categories'!D58)</f>
        <v/>
      </c>
      <c r="D58" s="92" t="n"/>
      <c r="E58" s="92" t="n"/>
      <c r="F58" s="92" t="n"/>
      <c r="G58" s="92" t="n"/>
      <c r="H58" s="92" t="n"/>
      <c r="I58" s="92" t="n"/>
      <c r="J58" s="92" t="n"/>
      <c r="K58" s="92" t="n"/>
      <c r="L58" s="92" t="n"/>
      <c r="M58" s="92" t="n"/>
      <c r="N58" s="92" t="n"/>
      <c r="O58" s="92" t="n"/>
      <c r="P58" s="93">
        <f>SUM(D58:O58)</f>
        <v/>
      </c>
    </row>
    <row r="59" hidden="1">
      <c r="B59" s="90">
        <f>IF('Categories'!B59="","",'Categories'!B59)</f>
        <v/>
      </c>
      <c r="C59" s="91">
        <f>IF('Categories'!D59="","",'Categories'!D59)</f>
        <v/>
      </c>
      <c r="D59" s="92" t="n"/>
      <c r="E59" s="92" t="n"/>
      <c r="F59" s="92" t="n"/>
      <c r="G59" s="92" t="n"/>
      <c r="H59" s="92" t="n"/>
      <c r="I59" s="92" t="n"/>
      <c r="J59" s="92" t="n"/>
      <c r="K59" s="92" t="n"/>
      <c r="L59" s="92" t="n"/>
      <c r="M59" s="92" t="n"/>
      <c r="N59" s="92" t="n"/>
      <c r="O59" s="92" t="n"/>
      <c r="P59" s="93">
        <f>SUM(D59:O59)</f>
        <v/>
      </c>
    </row>
    <row r="60" hidden="1">
      <c r="B60" s="90">
        <f>IF('Categories'!B60="","",'Categories'!B60)</f>
        <v/>
      </c>
      <c r="C60" s="91">
        <f>IF('Categories'!D60="","",'Categories'!D60)</f>
        <v/>
      </c>
      <c r="D60" s="92" t="n"/>
      <c r="E60" s="92" t="n"/>
      <c r="F60" s="92" t="n"/>
      <c r="G60" s="92" t="n"/>
      <c r="H60" s="92" t="n"/>
      <c r="I60" s="92" t="n"/>
      <c r="J60" s="92" t="n"/>
      <c r="K60" s="92" t="n"/>
      <c r="L60" s="92" t="n"/>
      <c r="M60" s="92" t="n"/>
      <c r="N60" s="92" t="n"/>
      <c r="O60" s="92" t="n"/>
      <c r="P60" s="93">
        <f>SUM(D60:O60)</f>
        <v/>
      </c>
    </row>
    <row r="61" hidden="1">
      <c r="B61" s="90">
        <f>IF('Categories'!B61="","",'Categories'!B61)</f>
        <v/>
      </c>
      <c r="C61" s="91">
        <f>IF('Categories'!D61="","",'Categories'!D61)</f>
        <v/>
      </c>
      <c r="D61" s="92" t="n"/>
      <c r="E61" s="92" t="n"/>
      <c r="F61" s="92" t="n"/>
      <c r="G61" s="92" t="n"/>
      <c r="H61" s="92" t="n"/>
      <c r="I61" s="92" t="n"/>
      <c r="J61" s="92" t="n"/>
      <c r="K61" s="92" t="n"/>
      <c r="L61" s="92" t="n"/>
      <c r="M61" s="92" t="n"/>
      <c r="N61" s="92" t="n"/>
      <c r="O61" s="92" t="n"/>
      <c r="P61" s="93">
        <f>SUM(D61:O61)</f>
        <v/>
      </c>
    </row>
    <row r="62" hidden="1">
      <c r="B62" s="90">
        <f>IF('Categories'!B62="","",'Categories'!B62)</f>
        <v/>
      </c>
      <c r="C62" s="91">
        <f>IF('Categories'!D62="","",'Categories'!D62)</f>
        <v/>
      </c>
      <c r="D62" s="92" t="n"/>
      <c r="E62" s="92" t="n"/>
      <c r="F62" s="92" t="n"/>
      <c r="G62" s="92" t="n"/>
      <c r="H62" s="92" t="n"/>
      <c r="I62" s="92" t="n"/>
      <c r="J62" s="92" t="n"/>
      <c r="K62" s="92" t="n"/>
      <c r="L62" s="92" t="n"/>
      <c r="M62" s="92" t="n"/>
      <c r="N62" s="92" t="n"/>
      <c r="O62" s="92" t="n"/>
      <c r="P62" s="93">
        <f>SUM(D62:O62)</f>
        <v/>
      </c>
    </row>
    <row r="63" hidden="1">
      <c r="B63" s="90">
        <f>IF('Categories'!B63="","",'Categories'!B63)</f>
        <v/>
      </c>
      <c r="C63" s="91">
        <f>IF('Categories'!D63="","",'Categories'!D63)</f>
        <v/>
      </c>
      <c r="D63" s="92" t="n"/>
      <c r="E63" s="92" t="n"/>
      <c r="F63" s="92" t="n"/>
      <c r="G63" s="92" t="n"/>
      <c r="H63" s="92" t="n"/>
      <c r="I63" s="92" t="n"/>
      <c r="J63" s="92" t="n"/>
      <c r="K63" s="92" t="n"/>
      <c r="L63" s="92" t="n"/>
      <c r="M63" s="92" t="n"/>
      <c r="N63" s="92" t="n"/>
      <c r="O63" s="92" t="n"/>
      <c r="P63" s="93">
        <f>SUM(D63:O63)</f>
        <v/>
      </c>
    </row>
    <row r="64" hidden="1">
      <c r="B64" s="90">
        <f>IF('Categories'!B64="","",'Categories'!B64)</f>
        <v/>
      </c>
      <c r="C64" s="91">
        <f>IF('Categories'!D64="","",'Categories'!D64)</f>
        <v/>
      </c>
      <c r="D64" s="92" t="n"/>
      <c r="E64" s="92" t="n"/>
      <c r="F64" s="92" t="n"/>
      <c r="G64" s="92" t="n"/>
      <c r="H64" s="92" t="n"/>
      <c r="I64" s="92" t="n"/>
      <c r="J64" s="92" t="n"/>
      <c r="K64" s="92" t="n"/>
      <c r="L64" s="92" t="n"/>
      <c r="M64" s="92" t="n"/>
      <c r="N64" s="92" t="n"/>
      <c r="O64" s="92" t="n"/>
      <c r="P64" s="93">
        <f>SUM(D64:O64)</f>
        <v/>
      </c>
    </row>
    <row r="65" hidden="1">
      <c r="B65" s="90">
        <f>IF('Categories'!B65="","",'Categories'!B65)</f>
        <v/>
      </c>
      <c r="C65" s="91">
        <f>IF('Categories'!D65="","",'Categories'!D65)</f>
        <v/>
      </c>
      <c r="D65" s="92" t="n"/>
      <c r="E65" s="92" t="n"/>
      <c r="F65" s="92" t="n"/>
      <c r="G65" s="92" t="n"/>
      <c r="H65" s="92" t="n"/>
      <c r="I65" s="92" t="n"/>
      <c r="J65" s="92" t="n"/>
      <c r="K65" s="92" t="n"/>
      <c r="L65" s="92" t="n"/>
      <c r="M65" s="92" t="n"/>
      <c r="N65" s="92" t="n"/>
      <c r="O65" s="92" t="n"/>
      <c r="P65" s="93">
        <f>SUM(D65:O65)</f>
        <v/>
      </c>
    </row>
    <row r="66">
      <c r="B66" s="70" t="inlineStr">
        <is>
          <t>Total planned expenses</t>
        </is>
      </c>
      <c r="C66" s="53" t="n"/>
      <c r="D66" s="93">
        <f>SUM(D6:D65)</f>
        <v/>
      </c>
      <c r="E66" s="93">
        <f>SUM(E6:E65)</f>
        <v/>
      </c>
      <c r="F66" s="93">
        <f>SUM(F6:F65)</f>
        <v/>
      </c>
      <c r="G66" s="93">
        <f>SUM(G6:G65)</f>
        <v/>
      </c>
      <c r="H66" s="93">
        <f>SUM(H6:H65)</f>
        <v/>
      </c>
      <c r="I66" s="93">
        <f>SUM(I6:I65)</f>
        <v/>
      </c>
      <c r="J66" s="93">
        <f>SUM(J6:J65)</f>
        <v/>
      </c>
      <c r="K66" s="93">
        <f>SUM(K6:K65)</f>
        <v/>
      </c>
      <c r="L66" s="93">
        <f>SUM(L6:L65)</f>
        <v/>
      </c>
      <c r="M66" s="93">
        <f>SUM(M6:M65)</f>
        <v/>
      </c>
      <c r="N66" s="93">
        <f>SUM(N6:N65)</f>
        <v/>
      </c>
      <c r="O66" s="93">
        <f>SUM(O6:O65)</f>
        <v/>
      </c>
      <c r="P66" s="93">
        <f>SUM(P6:P65)</f>
        <v/>
      </c>
    </row>
    <row r="68">
      <c r="B68" s="26" t="inlineStr">
        <is>
          <t>Planned income</t>
        </is>
      </c>
      <c r="D68" s="94" t="n">
        <v>4200</v>
      </c>
      <c r="E68" s="94" t="n">
        <v>4200</v>
      </c>
      <c r="F68" s="94" t="n">
        <v>4200</v>
      </c>
      <c r="G68" s="94" t="n">
        <v>4200</v>
      </c>
      <c r="H68" s="94" t="n">
        <v>4200</v>
      </c>
      <c r="I68" s="94" t="n">
        <v>4200</v>
      </c>
      <c r="J68" s="94" t="n">
        <v>4200</v>
      </c>
      <c r="K68" s="94" t="n">
        <v>4200</v>
      </c>
      <c r="L68" s="94" t="n">
        <v>4200</v>
      </c>
      <c r="M68" s="94" t="n">
        <v>4200</v>
      </c>
      <c r="N68" s="94" t="n">
        <v>4200</v>
      </c>
      <c r="O68" s="94" t="n">
        <v>4200</v>
      </c>
      <c r="P68" s="95">
        <f>SUM(D68:O68)</f>
        <v/>
      </c>
    </row>
    <row r="69">
      <c r="B69" s="38" t="inlineStr">
        <is>
          <t>Planned left</t>
        </is>
      </c>
      <c r="D69" s="93">
        <f>D68-D66</f>
        <v/>
      </c>
      <c r="E69" s="93">
        <f>E68-E66</f>
        <v/>
      </c>
      <c r="F69" s="93">
        <f>F68-F66</f>
        <v/>
      </c>
      <c r="G69" s="93">
        <f>G68-G66</f>
        <v/>
      </c>
      <c r="H69" s="93">
        <f>H68-H66</f>
        <v/>
      </c>
      <c r="I69" s="93">
        <f>I68-I66</f>
        <v/>
      </c>
      <c r="J69" s="93">
        <f>J68-J66</f>
        <v/>
      </c>
      <c r="K69" s="93">
        <f>K68-K66</f>
        <v/>
      </c>
      <c r="L69" s="93">
        <f>L68-L66</f>
        <v/>
      </c>
      <c r="M69" s="93">
        <f>M68-M66</f>
        <v/>
      </c>
      <c r="N69" s="93">
        <f>N68-N66</f>
        <v/>
      </c>
      <c r="O69" s="93">
        <f>O68-O66</f>
        <v/>
      </c>
      <c r="P69" s="93">
        <f>P68-P66</f>
        <v/>
      </c>
    </row>
  </sheetData>
  <conditionalFormatting sqref="D69:P69">
    <cfRule type="cellIs" priority="1" operator="lessThan" dxfId="3">
      <formula>0</formula>
    </cfRule>
  </conditionalFormatting>
  <pageMargins left="0.4" right="0.4" top="0.5" bottom="0.5" header="0.5" footer="0.5"/>
  <pageSetup orientation="landscape" paperSize="9" fitToHeight="1" fitToWidth="1"/>
</worksheet>
</file>

<file path=xl/worksheets/sheet6.xml><?xml version="1.0" encoding="utf-8"?>
<worksheet xmlns="http://schemas.openxmlformats.org/spreadsheetml/2006/main">
  <sheetPr>
    <tabColor rgb="002B6CD4"/>
    <outlinePr summaryBelow="1" summaryRight="1"/>
    <pageSetUpPr fitToPage="1"/>
  </sheetPr>
  <dimension ref="B2:F19"/>
  <sheetViews>
    <sheetView showGridLines="0" tabSelected="0" workbookViewId="0">
      <selection activeCell="A1" sqref="A1"/>
    </sheetView>
  </sheetViews>
  <sheetFormatPr baseColWidth="8" defaultRowHeight="15"/>
  <cols>
    <col width="2.5" customWidth="1" min="1" max="1"/>
    <col width="12" customWidth="1" min="2" max="2"/>
    <col width="15" customWidth="1" min="3" max="3"/>
    <col width="19" customWidth="1" min="4" max="4"/>
    <col width="19" customWidth="1" min="5" max="5"/>
    <col width="14" customWidth="1" min="6" max="6"/>
    <col width="3" customWidth="1" min="7" max="7"/>
  </cols>
  <sheetData>
    <row r="2">
      <c r="B2" s="35" t="inlineStr">
        <is>
          <t>Capital</t>
        </is>
      </c>
    </row>
    <row r="3">
      <c r="B3" s="27" t="inlineStr">
        <is>
          <t>How much money you have now in each currency. Type the balances — the bot fills real balances for you.</t>
        </is>
      </c>
    </row>
    <row r="5" ht="30" customHeight="1">
      <c r="B5" s="36" t="inlineStr">
        <is>
          <t>Currency</t>
        </is>
      </c>
      <c r="C5" s="37" t="inlineStr">
        <is>
          <t>Balance</t>
        </is>
      </c>
      <c r="D5" s="37" t="inlineStr">
        <is>
          <t>Rate (per 1 main)</t>
        </is>
      </c>
      <c r="E5" s="37" t="inlineStr">
        <is>
          <t>In main currency</t>
        </is>
      </c>
      <c r="F5" s="37" t="inlineStr">
        <is>
          <t>Updated</t>
        </is>
      </c>
    </row>
    <row r="6">
      <c r="B6" s="96">
        <f>'Start here'!$D$13</f>
        <v/>
      </c>
      <c r="C6" s="97" t="n"/>
      <c r="D6" s="98">
        <f>IF(B6="","",IFERROR(VLOOKUP(B6,'Rates'!$B$6:$C$25,2,FALSE),"?"))</f>
        <v/>
      </c>
      <c r="E6" s="99">
        <f>IF(OR(B6="",C6=""),"",IFERROR(C6/D6,"?"))</f>
        <v/>
      </c>
      <c r="F6" s="100" t="n"/>
    </row>
    <row r="7">
      <c r="B7" s="96" t="inlineStr">
        <is>
          <t>EUR</t>
        </is>
      </c>
      <c r="C7" s="97" t="n"/>
      <c r="D7" s="98">
        <f>IF(B7="","",IFERROR(VLOOKUP(B7,'Rates'!$B$6:$C$25,2,FALSE),"?"))</f>
        <v/>
      </c>
      <c r="E7" s="99">
        <f>IF(OR(B7="",C7=""),"",IFERROR(C7/D7,"?"))</f>
        <v/>
      </c>
      <c r="F7" s="100" t="n"/>
    </row>
    <row r="8">
      <c r="B8" s="96" t="inlineStr">
        <is>
          <t>GBP</t>
        </is>
      </c>
      <c r="C8" s="97" t="n"/>
      <c r="D8" s="98">
        <f>IF(B8="","",IFERROR(VLOOKUP(B8,'Rates'!$B$6:$C$25,2,FALSE),"?"))</f>
        <v/>
      </c>
      <c r="E8" s="99">
        <f>IF(OR(B8="",C8=""),"",IFERROR(C8/D8,"?"))</f>
        <v/>
      </c>
      <c r="F8" s="100" t="n"/>
    </row>
    <row r="9">
      <c r="B9" s="96" t="inlineStr">
        <is>
          <t>CAD</t>
        </is>
      </c>
      <c r="C9" s="97" t="n"/>
      <c r="D9" s="98">
        <f>IF(B9="","",IFERROR(VLOOKUP(B9,'Rates'!$B$6:$C$25,2,FALSE),"?"))</f>
        <v/>
      </c>
      <c r="E9" s="99">
        <f>IF(OR(B9="",C9=""),"",IFERROR(C9/D9,"?"))</f>
        <v/>
      </c>
      <c r="F9" s="100" t="n"/>
    </row>
    <row r="10">
      <c r="B10" s="96" t="inlineStr">
        <is>
          <t>MXN</t>
        </is>
      </c>
      <c r="C10" s="97" t="n"/>
      <c r="D10" s="98">
        <f>IF(B10="","",IFERROR(VLOOKUP(B10,'Rates'!$B$6:$C$25,2,FALSE),"?"))</f>
        <v/>
      </c>
      <c r="E10" s="99">
        <f>IF(OR(B10="",C10=""),"",IFERROR(C10/D10,"?"))</f>
        <v/>
      </c>
      <c r="F10" s="100" t="n"/>
    </row>
    <row r="11">
      <c r="B11" s="96" t="inlineStr">
        <is>
          <t>USDT</t>
        </is>
      </c>
      <c r="C11" s="97" t="n"/>
      <c r="D11" s="98">
        <f>IF(B11="","",IFERROR(VLOOKUP(B11,'Rates'!$B$6:$C$25,2,FALSE),"?"))</f>
        <v/>
      </c>
      <c r="E11" s="99">
        <f>IF(OR(B11="",C11=""),"",IFERROR(C11/D11,"?"))</f>
        <v/>
      </c>
      <c r="F11" s="100" t="n"/>
    </row>
    <row r="12">
      <c r="B12" s="96" t="n"/>
      <c r="C12" s="97" t="n"/>
      <c r="D12" s="98">
        <f>IF(B12="","",IFERROR(VLOOKUP(B12,'Rates'!$B$6:$C$25,2,FALSE),"?"))</f>
        <v/>
      </c>
      <c r="E12" s="99">
        <f>IF(OR(B12="",C12=""),"",IFERROR(C12/D12,"?"))</f>
        <v/>
      </c>
      <c r="F12" s="100" t="n"/>
    </row>
    <row r="13">
      <c r="B13" s="96" t="n"/>
      <c r="C13" s="97" t="n"/>
      <c r="D13" s="98">
        <f>IF(B13="","",IFERROR(VLOOKUP(B13,'Rates'!$B$6:$C$25,2,FALSE),"?"))</f>
        <v/>
      </c>
      <c r="E13" s="99">
        <f>IF(OR(B13="",C13=""),"",IFERROR(C13/D13,"?"))</f>
        <v/>
      </c>
      <c r="F13" s="100" t="n"/>
    </row>
    <row r="14">
      <c r="B14" s="96" t="n"/>
      <c r="C14" s="97" t="n"/>
      <c r="D14" s="98">
        <f>IF(B14="","",IFERROR(VLOOKUP(B14,'Rates'!$B$6:$C$25,2,FALSE),"?"))</f>
        <v/>
      </c>
      <c r="E14" s="99">
        <f>IF(OR(B14="",C14=""),"",IFERROR(C14/D14,"?"))</f>
        <v/>
      </c>
      <c r="F14" s="100" t="n"/>
    </row>
    <row r="15">
      <c r="B15" s="96" t="n"/>
      <c r="C15" s="97" t="n"/>
      <c r="D15" s="98">
        <f>IF(B15="","",IFERROR(VLOOKUP(B15,'Rates'!$B$6:$C$25,2,FALSE),"?"))</f>
        <v/>
      </c>
      <c r="E15" s="99">
        <f>IF(OR(B15="",C15=""),"",IFERROR(C15/D15,"?"))</f>
        <v/>
      </c>
      <c r="F15" s="100" t="n"/>
    </row>
    <row r="16" ht="26" customHeight="1">
      <c r="B16" s="62" t="inlineStr">
        <is>
          <t>Total capital</t>
        </is>
      </c>
      <c r="D16" s="101">
        <f>'Start here'!$D$13</f>
        <v/>
      </c>
      <c r="E16" s="102">
        <f>SUM(E6:E15)</f>
        <v/>
      </c>
    </row>
    <row r="18" ht="15" customHeight="1">
      <c r="B18" s="103" t="inlineStr">
        <is>
          <t>💡</t>
        </is>
      </c>
    </row>
    <row r="19" ht="30" customHeight="1">
      <c r="B19" s="104" t="inlineStr">
        <is>
          <t>Capital is a snapshot of your money today. It is not calculated from “Records”.</t>
        </is>
      </c>
    </row>
  </sheetData>
  <mergeCells count="3">
    <mergeCell ref="B16:C16"/>
    <mergeCell ref="B18:F18"/>
    <mergeCell ref="B19:F19"/>
  </mergeCells>
  <conditionalFormatting sqref="D6:E15">
    <cfRule type="cellIs" priority="1" operator="equal" dxfId="2">
      <formula>"?"</formula>
    </cfRule>
  </conditionalFormatting>
  <dataValidations count="1">
    <dataValidation sqref="B7:B15" showDropDown="0" showInputMessage="0" showErrorMessage="0" allowBlank="1" type="list">
      <formula1>'Rates'!$B$6:$B$25</formula1>
    </dataValidation>
  </dataValidations>
  <pageMargins left="0.4" right="0.4" top="0.5" bottom="0.5" header="0.5" footer="0.5"/>
  <pageSetup orientation="landscape" paperSize="9" fitToHeight="1" fitToWidth="1"/>
</worksheet>
</file>

<file path=xl/worksheets/sheet7.xml><?xml version="1.0" encoding="utf-8"?>
<worksheet xmlns="http://schemas.openxmlformats.org/spreadsheetml/2006/main">
  <sheetPr>
    <tabColor rgb="005A6779"/>
    <outlinePr summaryBelow="1" summaryRight="1"/>
    <pageSetUpPr fitToPage="1"/>
  </sheetPr>
  <dimension ref="B2:I85"/>
  <sheetViews>
    <sheetView showGridLines="0" tabSelected="0" workbookViewId="0">
      <pane ySplit="5" topLeftCell="A6" activePane="bottomLeft" state="frozen"/>
      <selection pane="bottomLeft" activeCell="A1" sqref="A1"/>
    </sheetView>
  </sheetViews>
  <sheetFormatPr baseColWidth="8" defaultRowHeight="15"/>
  <cols>
    <col width="2.5" customWidth="1" min="1" max="1"/>
    <col width="26" customWidth="1" min="2" max="2"/>
    <col width="12" customWidth="1" min="3" max="3"/>
    <col width="15" customWidth="1" min="4" max="4"/>
    <col width="8" customWidth="1" min="5" max="5"/>
    <col width="3" customWidth="1" min="6" max="6"/>
    <col hidden="1" width="13" customWidth="1" min="8" max="8"/>
    <col hidden="1" width="13" customWidth="1" min="9" max="9"/>
  </cols>
  <sheetData>
    <row r="2">
      <c r="B2" s="35" t="inlineStr">
        <is>
          <t>Categories</t>
        </is>
      </c>
    </row>
    <row r="3">
      <c r="B3" s="27" t="inlineStr">
        <is>
          <t>Rename, add or remove categories. Group: fixed (rent, bills) or variable (food, fun).</t>
        </is>
      </c>
    </row>
    <row r="4" ht="28" customHeight="1">
      <c r="B4" s="105" t="inlineStr">
        <is>
          <t>Need more categories? Unhide rows: select rows → right-click → Unhide.</t>
        </is>
      </c>
    </row>
    <row r="5">
      <c r="B5" s="36" t="inlineStr">
        <is>
          <t>Category</t>
        </is>
      </c>
      <c r="C5" s="37" t="inlineStr">
        <is>
          <t>Type</t>
        </is>
      </c>
      <c r="D5" s="37" t="inlineStr">
        <is>
          <t>Group</t>
        </is>
      </c>
      <c r="E5" s="37" t="inlineStr">
        <is>
          <t>Icon</t>
        </is>
      </c>
      <c r="H5" s="42" t="inlineStr">
        <is>
          <t>#</t>
        </is>
      </c>
      <c r="I5" s="42" t="inlineStr">
        <is>
          <t>Helper cells for the charts — do not edit</t>
        </is>
      </c>
    </row>
    <row r="6">
      <c r="B6" s="90" t="inlineStr">
        <is>
          <t>Rent</t>
        </is>
      </c>
      <c r="C6" s="106">
        <f>IF(B6="","","Expense")</f>
        <v/>
      </c>
      <c r="D6" s="90" t="inlineStr">
        <is>
          <t>Fixed</t>
        </is>
      </c>
      <c r="E6" s="107" t="inlineStr">
        <is>
          <t>🏠</t>
        </is>
      </c>
      <c r="H6" s="49">
        <f>IF(B6="","",SUMPRODUCT(($B$6:B6&lt;&gt;"")*1))</f>
        <v/>
      </c>
      <c r="I6" s="49">
        <f>IFERROR(INDEX($B$6:$B$80,MATCH(1,$H$6:$H$80,0)),"")</f>
        <v/>
      </c>
    </row>
    <row r="7">
      <c r="B7" s="90" t="inlineStr">
        <is>
          <t>Utilities</t>
        </is>
      </c>
      <c r="C7" s="106">
        <f>IF(B7="","","Expense")</f>
        <v/>
      </c>
      <c r="D7" s="90" t="inlineStr">
        <is>
          <t>Fixed</t>
        </is>
      </c>
      <c r="E7" s="107" t="inlineStr">
        <is>
          <t>💡</t>
        </is>
      </c>
      <c r="H7" s="49">
        <f>IF(B7="","",SUMPRODUCT(($B$6:B7&lt;&gt;"")*1))</f>
        <v/>
      </c>
      <c r="I7" s="49">
        <f>IFERROR(INDEX($B$6:$B$80,MATCH(2,$H$6:$H$80,0)),"")</f>
        <v/>
      </c>
    </row>
    <row r="8">
      <c r="B8" s="90" t="inlineStr">
        <is>
          <t>Phone &amp; internet</t>
        </is>
      </c>
      <c r="C8" s="106">
        <f>IF(B8="","","Expense")</f>
        <v/>
      </c>
      <c r="D8" s="90" t="inlineStr">
        <is>
          <t>Fixed</t>
        </is>
      </c>
      <c r="E8" s="107" t="inlineStr">
        <is>
          <t>📱</t>
        </is>
      </c>
      <c r="H8" s="49">
        <f>IF(B8="","",SUMPRODUCT(($B$6:B8&lt;&gt;"")*1))</f>
        <v/>
      </c>
      <c r="I8" s="49">
        <f>IFERROR(INDEX($B$6:$B$80,MATCH(3,$H$6:$H$80,0)),"")</f>
        <v/>
      </c>
    </row>
    <row r="9">
      <c r="B9" s="90" t="inlineStr">
        <is>
          <t>Subscriptions</t>
        </is>
      </c>
      <c r="C9" s="106">
        <f>IF(B9="","","Expense")</f>
        <v/>
      </c>
      <c r="D9" s="90" t="inlineStr">
        <is>
          <t>Fixed</t>
        </is>
      </c>
      <c r="E9" s="107" t="inlineStr">
        <is>
          <t>📺</t>
        </is>
      </c>
      <c r="H9" s="49">
        <f>IF(B9="","",SUMPRODUCT(($B$6:B9&lt;&gt;"")*1))</f>
        <v/>
      </c>
      <c r="I9" s="49">
        <f>IFERROR(INDEX($B$6:$B$80,MATCH(4,$H$6:$H$80,0)),"")</f>
        <v/>
      </c>
    </row>
    <row r="10">
      <c r="B10" s="90" t="inlineStr">
        <is>
          <t>Groceries</t>
        </is>
      </c>
      <c r="C10" s="106">
        <f>IF(B10="","","Expense")</f>
        <v/>
      </c>
      <c r="D10" s="90" t="inlineStr">
        <is>
          <t>Variable</t>
        </is>
      </c>
      <c r="E10" s="107" t="inlineStr">
        <is>
          <t>🛒</t>
        </is>
      </c>
      <c r="H10" s="49">
        <f>IF(B10="","",SUMPRODUCT(($B$6:B10&lt;&gt;"")*1))</f>
        <v/>
      </c>
      <c r="I10" s="49">
        <f>IFERROR(INDEX($B$6:$B$80,MATCH(5,$H$6:$H$80,0)),"")</f>
        <v/>
      </c>
    </row>
    <row r="11">
      <c r="B11" s="90" t="inlineStr">
        <is>
          <t>Cafes &amp; coffee</t>
        </is>
      </c>
      <c r="C11" s="106">
        <f>IF(B11="","","Expense")</f>
        <v/>
      </c>
      <c r="D11" s="90" t="inlineStr">
        <is>
          <t>Variable</t>
        </is>
      </c>
      <c r="E11" s="107" t="inlineStr">
        <is>
          <t>☕</t>
        </is>
      </c>
      <c r="H11" s="49">
        <f>IF(B11="","",SUMPRODUCT(($B$6:B11&lt;&gt;"")*1))</f>
        <v/>
      </c>
      <c r="I11" s="49">
        <f>IFERROR(INDEX($B$6:$B$80,MATCH(6,$H$6:$H$80,0)),"")</f>
        <v/>
      </c>
    </row>
    <row r="12">
      <c r="B12" s="90" t="inlineStr">
        <is>
          <t>Transport</t>
        </is>
      </c>
      <c r="C12" s="106">
        <f>IF(B12="","","Expense")</f>
        <v/>
      </c>
      <c r="D12" s="90" t="inlineStr">
        <is>
          <t>Variable</t>
        </is>
      </c>
      <c r="E12" s="107" t="inlineStr">
        <is>
          <t>🚕</t>
        </is>
      </c>
      <c r="H12" s="49">
        <f>IF(B12="","",SUMPRODUCT(($B$6:B12&lt;&gt;"")*1))</f>
        <v/>
      </c>
      <c r="I12" s="49">
        <f>IFERROR(INDEX($B$6:$B$80,MATCH(7,$H$6:$H$80,0)),"")</f>
        <v/>
      </c>
    </row>
    <row r="13">
      <c r="B13" s="90" t="inlineStr">
        <is>
          <t>Health</t>
        </is>
      </c>
      <c r="C13" s="106">
        <f>IF(B13="","","Expense")</f>
        <v/>
      </c>
      <c r="D13" s="90" t="inlineStr">
        <is>
          <t>Variable</t>
        </is>
      </c>
      <c r="E13" s="107" t="inlineStr">
        <is>
          <t>💊</t>
        </is>
      </c>
      <c r="H13" s="49">
        <f>IF(B13="","",SUMPRODUCT(($B$6:B13&lt;&gt;"")*1))</f>
        <v/>
      </c>
      <c r="I13" s="49">
        <f>IFERROR(INDEX($B$6:$B$80,MATCH(8,$H$6:$H$80,0)),"")</f>
        <v/>
      </c>
    </row>
    <row r="14">
      <c r="B14" s="90" t="inlineStr">
        <is>
          <t>Shopping</t>
        </is>
      </c>
      <c r="C14" s="106">
        <f>IF(B14="","","Expense")</f>
        <v/>
      </c>
      <c r="D14" s="90" t="inlineStr">
        <is>
          <t>Variable</t>
        </is>
      </c>
      <c r="E14" s="107" t="inlineStr">
        <is>
          <t>🛍</t>
        </is>
      </c>
      <c r="H14" s="49">
        <f>IF(B14="","",SUMPRODUCT(($B$6:B14&lt;&gt;"")*1))</f>
        <v/>
      </c>
      <c r="I14" s="49">
        <f>IFERROR(INDEX($B$6:$B$80,MATCH(9,$H$6:$H$80,0)),"")</f>
        <v/>
      </c>
    </row>
    <row r="15">
      <c r="B15" s="90" t="inlineStr">
        <is>
          <t>Fun &amp; going out</t>
        </is>
      </c>
      <c r="C15" s="106">
        <f>IF(B15="","","Expense")</f>
        <v/>
      </c>
      <c r="D15" s="90" t="inlineStr">
        <is>
          <t>Variable</t>
        </is>
      </c>
      <c r="E15" s="107" t="inlineStr">
        <is>
          <t>🎬</t>
        </is>
      </c>
      <c r="H15" s="49">
        <f>IF(B15="","",SUMPRODUCT(($B$6:B15&lt;&gt;"")*1))</f>
        <v/>
      </c>
      <c r="I15" s="49">
        <f>IFERROR(INDEX($B$6:$B$80,MATCH(10,$H$6:$H$80,0)),"")</f>
        <v/>
      </c>
    </row>
    <row r="16">
      <c r="B16" s="90" t="n"/>
      <c r="C16" s="106">
        <f>IF(B16="","","Expense")</f>
        <v/>
      </c>
      <c r="D16" s="90" t="n"/>
      <c r="E16" s="107" t="n"/>
      <c r="H16" s="49">
        <f>IF(B16="","",SUMPRODUCT(($B$6:B16&lt;&gt;"")*1))</f>
        <v/>
      </c>
      <c r="I16" s="49">
        <f>IFERROR(INDEX($B$6:$B$80,MATCH(11,$H$6:$H$80,0)),"")</f>
        <v/>
      </c>
    </row>
    <row r="17">
      <c r="B17" s="90" t="n"/>
      <c r="C17" s="106">
        <f>IF(B17="","","Expense")</f>
        <v/>
      </c>
      <c r="D17" s="90" t="n"/>
      <c r="E17" s="107" t="n"/>
      <c r="H17" s="49">
        <f>IF(B17="","",SUMPRODUCT(($B$6:B17&lt;&gt;"")*1))</f>
        <v/>
      </c>
      <c r="I17" s="49">
        <f>IFERROR(INDEX($B$6:$B$80,MATCH(12,$H$6:$H$80,0)),"")</f>
        <v/>
      </c>
    </row>
    <row r="18">
      <c r="B18" s="90" t="n"/>
      <c r="C18" s="106">
        <f>IF(B18="","","Expense")</f>
        <v/>
      </c>
      <c r="D18" s="90" t="n"/>
      <c r="E18" s="107" t="n"/>
      <c r="H18" s="49">
        <f>IF(B18="","",SUMPRODUCT(($B$6:B18&lt;&gt;"")*1))</f>
        <v/>
      </c>
      <c r="I18" s="49">
        <f>IFERROR(INDEX($B$6:$B$80,MATCH(13,$H$6:$H$80,0)),"")</f>
        <v/>
      </c>
    </row>
    <row r="19">
      <c r="B19" s="90" t="n"/>
      <c r="C19" s="106">
        <f>IF(B19="","","Expense")</f>
        <v/>
      </c>
      <c r="D19" s="90" t="n"/>
      <c r="E19" s="107" t="n"/>
      <c r="H19" s="49">
        <f>IF(B19="","",SUMPRODUCT(($B$6:B19&lt;&gt;"")*1))</f>
        <v/>
      </c>
      <c r="I19" s="49">
        <f>IFERROR(INDEX($B$6:$B$80,MATCH(14,$H$6:$H$80,0)),"")</f>
        <v/>
      </c>
    </row>
    <row r="20">
      <c r="B20" s="90" t="n"/>
      <c r="C20" s="106">
        <f>IF(B20="","","Expense")</f>
        <v/>
      </c>
      <c r="D20" s="90" t="n"/>
      <c r="E20" s="107" t="n"/>
      <c r="H20" s="49">
        <f>IF(B20="","",SUMPRODUCT(($B$6:B20&lt;&gt;"")*1))</f>
        <v/>
      </c>
      <c r="I20" s="49">
        <f>IFERROR(INDEX($B$6:$B$80,MATCH(15,$H$6:$H$80,0)),"")</f>
        <v/>
      </c>
    </row>
    <row r="21">
      <c r="B21" s="90" t="n"/>
      <c r="C21" s="106">
        <f>IF(B21="","","Expense")</f>
        <v/>
      </c>
      <c r="D21" s="90" t="n"/>
      <c r="E21" s="107" t="n"/>
      <c r="H21" s="49">
        <f>IF(B21="","",SUMPRODUCT(($B$6:B21&lt;&gt;"")*1))</f>
        <v/>
      </c>
      <c r="I21" s="49">
        <f>IFERROR(INDEX($B$6:$B$80,MATCH(16,$H$6:$H$80,0)),"")</f>
        <v/>
      </c>
    </row>
    <row r="22">
      <c r="B22" s="90" t="n"/>
      <c r="C22" s="106">
        <f>IF(B22="","","Expense")</f>
        <v/>
      </c>
      <c r="D22" s="90" t="n"/>
      <c r="E22" s="107" t="n"/>
      <c r="H22" s="49">
        <f>IF(B22="","",SUMPRODUCT(($B$6:B22&lt;&gt;"")*1))</f>
        <v/>
      </c>
      <c r="I22" s="49">
        <f>IFERROR(INDEX($B$6:$B$80,MATCH(17,$H$6:$H$80,0)),"")</f>
        <v/>
      </c>
    </row>
    <row r="23">
      <c r="B23" s="90" t="n"/>
      <c r="C23" s="106">
        <f>IF(B23="","","Expense")</f>
        <v/>
      </c>
      <c r="D23" s="90" t="n"/>
      <c r="E23" s="107" t="n"/>
      <c r="H23" s="49">
        <f>IF(B23="","",SUMPRODUCT(($B$6:B23&lt;&gt;"")*1))</f>
        <v/>
      </c>
      <c r="I23" s="49">
        <f>IFERROR(INDEX($B$6:$B$80,MATCH(18,$H$6:$H$80,0)),"")</f>
        <v/>
      </c>
    </row>
    <row r="24">
      <c r="B24" s="90" t="n"/>
      <c r="C24" s="106">
        <f>IF(B24="","","Expense")</f>
        <v/>
      </c>
      <c r="D24" s="90" t="n"/>
      <c r="E24" s="107" t="n"/>
      <c r="H24" s="49">
        <f>IF(B24="","",SUMPRODUCT(($B$6:B24&lt;&gt;"")*1))</f>
        <v/>
      </c>
      <c r="I24" s="49">
        <f>IFERROR(INDEX($B$6:$B$80,MATCH(19,$H$6:$H$80,0)),"")</f>
        <v/>
      </c>
    </row>
    <row r="25">
      <c r="B25" s="90" t="n"/>
      <c r="C25" s="106">
        <f>IF(B25="","","Expense")</f>
        <v/>
      </c>
      <c r="D25" s="90" t="n"/>
      <c r="E25" s="107" t="n"/>
      <c r="H25" s="49">
        <f>IF(B25="","",SUMPRODUCT(($B$6:B25&lt;&gt;"")*1))</f>
        <v/>
      </c>
      <c r="I25" s="49">
        <f>IFERROR(INDEX($B$6:$B$80,MATCH(20,$H$6:$H$80,0)),"")</f>
        <v/>
      </c>
    </row>
    <row r="26" hidden="1">
      <c r="B26" s="90" t="n"/>
      <c r="C26" s="106">
        <f>IF(B26="","","Expense")</f>
        <v/>
      </c>
      <c r="D26" s="90" t="n"/>
      <c r="E26" s="107" t="n"/>
      <c r="H26" s="49">
        <f>IF(B26="","",SUMPRODUCT(($B$6:B26&lt;&gt;"")*1))</f>
        <v/>
      </c>
      <c r="I26" s="49">
        <f>IFERROR(INDEX($B$6:$B$80,MATCH(21,$H$6:$H$80,0)),"")</f>
        <v/>
      </c>
    </row>
    <row r="27" hidden="1">
      <c r="B27" s="90" t="n"/>
      <c r="C27" s="106">
        <f>IF(B27="","","Expense")</f>
        <v/>
      </c>
      <c r="D27" s="90" t="n"/>
      <c r="E27" s="107" t="n"/>
      <c r="H27" s="49">
        <f>IF(B27="","",SUMPRODUCT(($B$6:B27&lt;&gt;"")*1))</f>
        <v/>
      </c>
      <c r="I27" s="49">
        <f>IFERROR(INDEX($B$6:$B$80,MATCH(22,$H$6:$H$80,0)),"")</f>
        <v/>
      </c>
    </row>
    <row r="28" hidden="1">
      <c r="B28" s="90" t="n"/>
      <c r="C28" s="106">
        <f>IF(B28="","","Expense")</f>
        <v/>
      </c>
      <c r="D28" s="90" t="n"/>
      <c r="E28" s="107" t="n"/>
      <c r="H28" s="49">
        <f>IF(B28="","",SUMPRODUCT(($B$6:B28&lt;&gt;"")*1))</f>
        <v/>
      </c>
      <c r="I28" s="49">
        <f>IFERROR(INDEX($B$6:$B$80,MATCH(23,$H$6:$H$80,0)),"")</f>
        <v/>
      </c>
    </row>
    <row r="29" hidden="1">
      <c r="B29" s="90" t="n"/>
      <c r="C29" s="106">
        <f>IF(B29="","","Expense")</f>
        <v/>
      </c>
      <c r="D29" s="90" t="n"/>
      <c r="E29" s="107" t="n"/>
      <c r="H29" s="49">
        <f>IF(B29="","",SUMPRODUCT(($B$6:B29&lt;&gt;"")*1))</f>
        <v/>
      </c>
      <c r="I29" s="49">
        <f>IFERROR(INDEX($B$6:$B$80,MATCH(24,$H$6:$H$80,0)),"")</f>
        <v/>
      </c>
    </row>
    <row r="30" hidden="1">
      <c r="B30" s="90" t="n"/>
      <c r="C30" s="106">
        <f>IF(B30="","","Expense")</f>
        <v/>
      </c>
      <c r="D30" s="90" t="n"/>
      <c r="E30" s="107" t="n"/>
      <c r="H30" s="49">
        <f>IF(B30="","",SUMPRODUCT(($B$6:B30&lt;&gt;"")*1))</f>
        <v/>
      </c>
      <c r="I30" s="49">
        <f>IFERROR(INDEX($B$6:$B$80,MATCH(25,$H$6:$H$80,0)),"")</f>
        <v/>
      </c>
    </row>
    <row r="31" hidden="1">
      <c r="B31" s="90" t="n"/>
      <c r="C31" s="106">
        <f>IF(B31="","","Expense")</f>
        <v/>
      </c>
      <c r="D31" s="90" t="n"/>
      <c r="E31" s="107" t="n"/>
      <c r="H31" s="49">
        <f>IF(B31="","",SUMPRODUCT(($B$6:B31&lt;&gt;"")*1))</f>
        <v/>
      </c>
      <c r="I31" s="49">
        <f>IFERROR(INDEX($B$6:$B$80,MATCH(26,$H$6:$H$80,0)),"")</f>
        <v/>
      </c>
    </row>
    <row r="32" hidden="1">
      <c r="B32" s="90" t="n"/>
      <c r="C32" s="106">
        <f>IF(B32="","","Expense")</f>
        <v/>
      </c>
      <c r="D32" s="90" t="n"/>
      <c r="E32" s="107" t="n"/>
      <c r="H32" s="49">
        <f>IF(B32="","",SUMPRODUCT(($B$6:B32&lt;&gt;"")*1))</f>
        <v/>
      </c>
      <c r="I32" s="49">
        <f>IFERROR(INDEX($B$6:$B$80,MATCH(27,$H$6:$H$80,0)),"")</f>
        <v/>
      </c>
    </row>
    <row r="33" hidden="1">
      <c r="B33" s="90" t="n"/>
      <c r="C33" s="106">
        <f>IF(B33="","","Expense")</f>
        <v/>
      </c>
      <c r="D33" s="90" t="n"/>
      <c r="E33" s="107" t="n"/>
      <c r="H33" s="49">
        <f>IF(B33="","",SUMPRODUCT(($B$6:B33&lt;&gt;"")*1))</f>
        <v/>
      </c>
      <c r="I33" s="49">
        <f>IFERROR(INDEX($B$6:$B$80,MATCH(28,$H$6:$H$80,0)),"")</f>
        <v/>
      </c>
    </row>
    <row r="34" hidden="1">
      <c r="B34" s="90" t="n"/>
      <c r="C34" s="106">
        <f>IF(B34="","","Expense")</f>
        <v/>
      </c>
      <c r="D34" s="90" t="n"/>
      <c r="E34" s="107" t="n"/>
      <c r="H34" s="49">
        <f>IF(B34="","",SUMPRODUCT(($B$6:B34&lt;&gt;"")*1))</f>
        <v/>
      </c>
      <c r="I34" s="49">
        <f>IFERROR(INDEX($B$6:$B$80,MATCH(29,$H$6:$H$80,0)),"")</f>
        <v/>
      </c>
    </row>
    <row r="35" hidden="1">
      <c r="B35" s="90" t="n"/>
      <c r="C35" s="106">
        <f>IF(B35="","","Expense")</f>
        <v/>
      </c>
      <c r="D35" s="90" t="n"/>
      <c r="E35" s="107" t="n"/>
      <c r="H35" s="49">
        <f>IF(B35="","",SUMPRODUCT(($B$6:B35&lt;&gt;"")*1))</f>
        <v/>
      </c>
      <c r="I35" s="49">
        <f>IFERROR(INDEX($B$6:$B$80,MATCH(30,$H$6:$H$80,0)),"")</f>
        <v/>
      </c>
    </row>
    <row r="36" hidden="1">
      <c r="B36" s="90" t="n"/>
      <c r="C36" s="106">
        <f>IF(B36="","","Expense")</f>
        <v/>
      </c>
      <c r="D36" s="90" t="n"/>
      <c r="E36" s="107" t="n"/>
      <c r="H36" s="49">
        <f>IF(B36="","",SUMPRODUCT(($B$6:B36&lt;&gt;"")*1))</f>
        <v/>
      </c>
      <c r="I36" s="49">
        <f>IFERROR(INDEX($B$6:$B$80,MATCH(31,$H$6:$H$80,0)),"")</f>
        <v/>
      </c>
    </row>
    <row r="37" hidden="1">
      <c r="B37" s="90" t="n"/>
      <c r="C37" s="106">
        <f>IF(B37="","","Expense")</f>
        <v/>
      </c>
      <c r="D37" s="90" t="n"/>
      <c r="E37" s="107" t="n"/>
      <c r="H37" s="49">
        <f>IF(B37="","",SUMPRODUCT(($B$6:B37&lt;&gt;"")*1))</f>
        <v/>
      </c>
      <c r="I37" s="49">
        <f>IFERROR(INDEX($B$6:$B$80,MATCH(32,$H$6:$H$80,0)),"")</f>
        <v/>
      </c>
    </row>
    <row r="38" hidden="1">
      <c r="B38" s="90" t="n"/>
      <c r="C38" s="106">
        <f>IF(B38="","","Expense")</f>
        <v/>
      </c>
      <c r="D38" s="90" t="n"/>
      <c r="E38" s="107" t="n"/>
      <c r="H38" s="49">
        <f>IF(B38="","",SUMPRODUCT(($B$6:B38&lt;&gt;"")*1))</f>
        <v/>
      </c>
      <c r="I38" s="49">
        <f>IFERROR(INDEX($B$6:$B$80,MATCH(33,$H$6:$H$80,0)),"")</f>
        <v/>
      </c>
    </row>
    <row r="39" hidden="1">
      <c r="B39" s="90" t="n"/>
      <c r="C39" s="106">
        <f>IF(B39="","","Expense")</f>
        <v/>
      </c>
      <c r="D39" s="90" t="n"/>
      <c r="E39" s="107" t="n"/>
      <c r="H39" s="49">
        <f>IF(B39="","",SUMPRODUCT(($B$6:B39&lt;&gt;"")*1))</f>
        <v/>
      </c>
      <c r="I39" s="49">
        <f>IFERROR(INDEX($B$6:$B$80,MATCH(34,$H$6:$H$80,0)),"")</f>
        <v/>
      </c>
    </row>
    <row r="40" hidden="1">
      <c r="B40" s="90" t="n"/>
      <c r="C40" s="106">
        <f>IF(B40="","","Expense")</f>
        <v/>
      </c>
      <c r="D40" s="90" t="n"/>
      <c r="E40" s="107" t="n"/>
      <c r="H40" s="49">
        <f>IF(B40="","",SUMPRODUCT(($B$6:B40&lt;&gt;"")*1))</f>
        <v/>
      </c>
      <c r="I40" s="49">
        <f>IFERROR(INDEX($B$6:$B$80,MATCH(35,$H$6:$H$80,0)),"")</f>
        <v/>
      </c>
    </row>
    <row r="41" hidden="1">
      <c r="B41" s="90" t="n"/>
      <c r="C41" s="106">
        <f>IF(B41="","","Expense")</f>
        <v/>
      </c>
      <c r="D41" s="90" t="n"/>
      <c r="E41" s="107" t="n"/>
      <c r="H41" s="49">
        <f>IF(B41="","",SUMPRODUCT(($B$6:B41&lt;&gt;"")*1))</f>
        <v/>
      </c>
      <c r="I41" s="49">
        <f>IFERROR(INDEX($B$6:$B$80,MATCH(36,$H$6:$H$80,0)),"")</f>
        <v/>
      </c>
    </row>
    <row r="42" hidden="1">
      <c r="B42" s="90" t="n"/>
      <c r="C42" s="106">
        <f>IF(B42="","","Expense")</f>
        <v/>
      </c>
      <c r="D42" s="90" t="n"/>
      <c r="E42" s="107" t="n"/>
      <c r="H42" s="49">
        <f>IF(B42="","",SUMPRODUCT(($B$6:B42&lt;&gt;"")*1))</f>
        <v/>
      </c>
      <c r="I42" s="49">
        <f>IFERROR(INDEX($B$6:$B$80,MATCH(37,$H$6:$H$80,0)),"")</f>
        <v/>
      </c>
    </row>
    <row r="43" hidden="1">
      <c r="B43" s="90" t="n"/>
      <c r="C43" s="106">
        <f>IF(B43="","","Expense")</f>
        <v/>
      </c>
      <c r="D43" s="90" t="n"/>
      <c r="E43" s="107" t="n"/>
      <c r="H43" s="49">
        <f>IF(B43="","",SUMPRODUCT(($B$6:B43&lt;&gt;"")*1))</f>
        <v/>
      </c>
      <c r="I43" s="49">
        <f>IFERROR(INDEX($B$6:$B$80,MATCH(38,$H$6:$H$80,0)),"")</f>
        <v/>
      </c>
    </row>
    <row r="44" hidden="1">
      <c r="B44" s="90" t="n"/>
      <c r="C44" s="106">
        <f>IF(B44="","","Expense")</f>
        <v/>
      </c>
      <c r="D44" s="90" t="n"/>
      <c r="E44" s="107" t="n"/>
      <c r="H44" s="49">
        <f>IF(B44="","",SUMPRODUCT(($B$6:B44&lt;&gt;"")*1))</f>
        <v/>
      </c>
      <c r="I44" s="49">
        <f>IFERROR(INDEX($B$6:$B$80,MATCH(39,$H$6:$H$80,0)),"")</f>
        <v/>
      </c>
    </row>
    <row r="45" hidden="1">
      <c r="B45" s="90" t="n"/>
      <c r="C45" s="106">
        <f>IF(B45="","","Expense")</f>
        <v/>
      </c>
      <c r="D45" s="90" t="n"/>
      <c r="E45" s="107" t="n"/>
      <c r="H45" s="49">
        <f>IF(B45="","",SUMPRODUCT(($B$6:B45&lt;&gt;"")*1))</f>
        <v/>
      </c>
      <c r="I45" s="49">
        <f>IFERROR(INDEX($B$6:$B$80,MATCH(40,$H$6:$H$80,0)),"")</f>
        <v/>
      </c>
    </row>
    <row r="46" hidden="1">
      <c r="B46" s="90" t="n"/>
      <c r="C46" s="106">
        <f>IF(B46="","","Expense")</f>
        <v/>
      </c>
      <c r="D46" s="90" t="n"/>
      <c r="E46" s="107" t="n"/>
      <c r="H46" s="49">
        <f>IF(B46="","",SUMPRODUCT(($B$6:B46&lt;&gt;"")*1))</f>
        <v/>
      </c>
      <c r="I46" s="49">
        <f>IFERROR(INDEX($B$6:$B$80,MATCH(41,$H$6:$H$80,0)),"")</f>
        <v/>
      </c>
    </row>
    <row r="47" hidden="1">
      <c r="B47" s="90" t="n"/>
      <c r="C47" s="106">
        <f>IF(B47="","","Expense")</f>
        <v/>
      </c>
      <c r="D47" s="90" t="n"/>
      <c r="E47" s="107" t="n"/>
      <c r="H47" s="49">
        <f>IF(B47="","",SUMPRODUCT(($B$6:B47&lt;&gt;"")*1))</f>
        <v/>
      </c>
      <c r="I47" s="49">
        <f>IFERROR(INDEX($B$6:$B$80,MATCH(42,$H$6:$H$80,0)),"")</f>
        <v/>
      </c>
    </row>
    <row r="48" hidden="1">
      <c r="B48" s="90" t="n"/>
      <c r="C48" s="106">
        <f>IF(B48="","","Expense")</f>
        <v/>
      </c>
      <c r="D48" s="90" t="n"/>
      <c r="E48" s="107" t="n"/>
      <c r="H48" s="49">
        <f>IF(B48="","",SUMPRODUCT(($B$6:B48&lt;&gt;"")*1))</f>
        <v/>
      </c>
      <c r="I48" s="49">
        <f>IFERROR(INDEX($B$6:$B$80,MATCH(43,$H$6:$H$80,0)),"")</f>
        <v/>
      </c>
    </row>
    <row r="49" hidden="1">
      <c r="B49" s="90" t="n"/>
      <c r="C49" s="106">
        <f>IF(B49="","","Expense")</f>
        <v/>
      </c>
      <c r="D49" s="90" t="n"/>
      <c r="E49" s="107" t="n"/>
      <c r="H49" s="49">
        <f>IF(B49="","",SUMPRODUCT(($B$6:B49&lt;&gt;"")*1))</f>
        <v/>
      </c>
      <c r="I49" s="49">
        <f>IFERROR(INDEX($B$6:$B$80,MATCH(44,$H$6:$H$80,0)),"")</f>
        <v/>
      </c>
    </row>
    <row r="50" hidden="1">
      <c r="B50" s="90" t="n"/>
      <c r="C50" s="106">
        <f>IF(B50="","","Expense")</f>
        <v/>
      </c>
      <c r="D50" s="90" t="n"/>
      <c r="E50" s="107" t="n"/>
      <c r="H50" s="49">
        <f>IF(B50="","",SUMPRODUCT(($B$6:B50&lt;&gt;"")*1))</f>
        <v/>
      </c>
      <c r="I50" s="49">
        <f>IFERROR(INDEX($B$6:$B$80,MATCH(45,$H$6:$H$80,0)),"")</f>
        <v/>
      </c>
    </row>
    <row r="51" hidden="1">
      <c r="B51" s="90" t="n"/>
      <c r="C51" s="106">
        <f>IF(B51="","","Expense")</f>
        <v/>
      </c>
      <c r="D51" s="90" t="n"/>
      <c r="E51" s="107" t="n"/>
      <c r="H51" s="49">
        <f>IF(B51="","",SUMPRODUCT(($B$6:B51&lt;&gt;"")*1))</f>
        <v/>
      </c>
      <c r="I51" s="49">
        <f>IFERROR(INDEX($B$6:$B$80,MATCH(46,$H$6:$H$80,0)),"")</f>
        <v/>
      </c>
    </row>
    <row r="52" hidden="1">
      <c r="B52" s="90" t="n"/>
      <c r="C52" s="106">
        <f>IF(B52="","","Expense")</f>
        <v/>
      </c>
      <c r="D52" s="90" t="n"/>
      <c r="E52" s="107" t="n"/>
      <c r="H52" s="49">
        <f>IF(B52="","",SUMPRODUCT(($B$6:B52&lt;&gt;"")*1))</f>
        <v/>
      </c>
      <c r="I52" s="49">
        <f>IFERROR(INDEX($B$6:$B$80,MATCH(47,$H$6:$H$80,0)),"")</f>
        <v/>
      </c>
    </row>
    <row r="53" hidden="1">
      <c r="B53" s="90" t="n"/>
      <c r="C53" s="106">
        <f>IF(B53="","","Expense")</f>
        <v/>
      </c>
      <c r="D53" s="90" t="n"/>
      <c r="E53" s="107" t="n"/>
      <c r="H53" s="49">
        <f>IF(B53="","",SUMPRODUCT(($B$6:B53&lt;&gt;"")*1))</f>
        <v/>
      </c>
      <c r="I53" s="49">
        <f>IFERROR(INDEX($B$6:$B$80,MATCH(48,$H$6:$H$80,0)),"")</f>
        <v/>
      </c>
    </row>
    <row r="54" hidden="1">
      <c r="B54" s="90" t="n"/>
      <c r="C54" s="106">
        <f>IF(B54="","","Expense")</f>
        <v/>
      </c>
      <c r="D54" s="90" t="n"/>
      <c r="E54" s="107" t="n"/>
      <c r="H54" s="49">
        <f>IF(B54="","",SUMPRODUCT(($B$6:B54&lt;&gt;"")*1))</f>
        <v/>
      </c>
      <c r="I54" s="49">
        <f>IFERROR(INDEX($B$6:$B$80,MATCH(49,$H$6:$H$80,0)),"")</f>
        <v/>
      </c>
    </row>
    <row r="55" hidden="1">
      <c r="B55" s="90" t="n"/>
      <c r="C55" s="106">
        <f>IF(B55="","","Expense")</f>
        <v/>
      </c>
      <c r="D55" s="90" t="n"/>
      <c r="E55" s="107" t="n"/>
      <c r="H55" s="49">
        <f>IF(B55="","",SUMPRODUCT(($B$6:B55&lt;&gt;"")*1))</f>
        <v/>
      </c>
      <c r="I55" s="49">
        <f>IFERROR(INDEX($B$6:$B$80,MATCH(50,$H$6:$H$80,0)),"")</f>
        <v/>
      </c>
    </row>
    <row r="56" hidden="1">
      <c r="B56" s="90" t="n"/>
      <c r="C56" s="106">
        <f>IF(B56="","","Expense")</f>
        <v/>
      </c>
      <c r="D56" s="90" t="n"/>
      <c r="E56" s="107" t="n"/>
      <c r="H56" s="49">
        <f>IF(B56="","",SUMPRODUCT(($B$6:B56&lt;&gt;"")*1))</f>
        <v/>
      </c>
      <c r="I56" s="49">
        <f>IFERROR(INDEX($B$6:$B$80,MATCH(51,$H$6:$H$80,0)),"")</f>
        <v/>
      </c>
    </row>
    <row r="57" hidden="1">
      <c r="B57" s="90" t="n"/>
      <c r="C57" s="106">
        <f>IF(B57="","","Expense")</f>
        <v/>
      </c>
      <c r="D57" s="90" t="n"/>
      <c r="E57" s="107" t="n"/>
      <c r="H57" s="49">
        <f>IF(B57="","",SUMPRODUCT(($B$6:B57&lt;&gt;"")*1))</f>
        <v/>
      </c>
      <c r="I57" s="49">
        <f>IFERROR(INDEX($B$6:$B$80,MATCH(52,$H$6:$H$80,0)),"")</f>
        <v/>
      </c>
    </row>
    <row r="58" hidden="1">
      <c r="B58" s="90" t="n"/>
      <c r="C58" s="106">
        <f>IF(B58="","","Expense")</f>
        <v/>
      </c>
      <c r="D58" s="90" t="n"/>
      <c r="E58" s="107" t="n"/>
      <c r="H58" s="49">
        <f>IF(B58="","",SUMPRODUCT(($B$6:B58&lt;&gt;"")*1))</f>
        <v/>
      </c>
      <c r="I58" s="49">
        <f>IFERROR(INDEX($B$6:$B$80,MATCH(53,$H$6:$H$80,0)),"")</f>
        <v/>
      </c>
    </row>
    <row r="59" hidden="1">
      <c r="B59" s="90" t="n"/>
      <c r="C59" s="106">
        <f>IF(B59="","","Expense")</f>
        <v/>
      </c>
      <c r="D59" s="90" t="n"/>
      <c r="E59" s="107" t="n"/>
      <c r="H59" s="49">
        <f>IF(B59="","",SUMPRODUCT(($B$6:B59&lt;&gt;"")*1))</f>
        <v/>
      </c>
      <c r="I59" s="49">
        <f>IFERROR(INDEX($B$6:$B$80,MATCH(54,$H$6:$H$80,0)),"")</f>
        <v/>
      </c>
    </row>
    <row r="60" hidden="1">
      <c r="B60" s="90" t="n"/>
      <c r="C60" s="106">
        <f>IF(B60="","","Expense")</f>
        <v/>
      </c>
      <c r="D60" s="90" t="n"/>
      <c r="E60" s="107" t="n"/>
      <c r="H60" s="49">
        <f>IF(B60="","",SUMPRODUCT(($B$6:B60&lt;&gt;"")*1))</f>
        <v/>
      </c>
      <c r="I60" s="49">
        <f>IFERROR(INDEX($B$6:$B$80,MATCH(55,$H$6:$H$80,0)),"")</f>
        <v/>
      </c>
    </row>
    <row r="61" hidden="1">
      <c r="B61" s="90" t="n"/>
      <c r="C61" s="106">
        <f>IF(B61="","","Expense")</f>
        <v/>
      </c>
      <c r="D61" s="90" t="n"/>
      <c r="E61" s="107" t="n"/>
      <c r="H61" s="49">
        <f>IF(B61="","",SUMPRODUCT(($B$6:B61&lt;&gt;"")*1))</f>
        <v/>
      </c>
      <c r="I61" s="49">
        <f>IFERROR(INDEX($B$6:$B$80,MATCH(56,$H$6:$H$80,0)),"")</f>
        <v/>
      </c>
    </row>
    <row r="62" hidden="1">
      <c r="B62" s="90" t="n"/>
      <c r="C62" s="106">
        <f>IF(B62="","","Expense")</f>
        <v/>
      </c>
      <c r="D62" s="90" t="n"/>
      <c r="E62" s="107" t="n"/>
      <c r="H62" s="49">
        <f>IF(B62="","",SUMPRODUCT(($B$6:B62&lt;&gt;"")*1))</f>
        <v/>
      </c>
      <c r="I62" s="49">
        <f>IFERROR(INDEX($B$6:$B$80,MATCH(57,$H$6:$H$80,0)),"")</f>
        <v/>
      </c>
    </row>
    <row r="63" hidden="1">
      <c r="B63" s="90" t="n"/>
      <c r="C63" s="106">
        <f>IF(B63="","","Expense")</f>
        <v/>
      </c>
      <c r="D63" s="90" t="n"/>
      <c r="E63" s="107" t="n"/>
      <c r="H63" s="49">
        <f>IF(B63="","",SUMPRODUCT(($B$6:B63&lt;&gt;"")*1))</f>
        <v/>
      </c>
      <c r="I63" s="49">
        <f>IFERROR(INDEX($B$6:$B$80,MATCH(58,$H$6:$H$80,0)),"")</f>
        <v/>
      </c>
    </row>
    <row r="64" hidden="1">
      <c r="B64" s="90" t="n"/>
      <c r="C64" s="106">
        <f>IF(B64="","","Expense")</f>
        <v/>
      </c>
      <c r="D64" s="90" t="n"/>
      <c r="E64" s="107" t="n"/>
      <c r="H64" s="49">
        <f>IF(B64="","",SUMPRODUCT(($B$6:B64&lt;&gt;"")*1))</f>
        <v/>
      </c>
      <c r="I64" s="49">
        <f>IFERROR(INDEX($B$6:$B$80,MATCH(59,$H$6:$H$80,0)),"")</f>
        <v/>
      </c>
    </row>
    <row r="65" hidden="1">
      <c r="B65" s="90" t="n"/>
      <c r="C65" s="106">
        <f>IF(B65="","","Expense")</f>
        <v/>
      </c>
      <c r="D65" s="90" t="n"/>
      <c r="E65" s="107" t="n"/>
      <c r="H65" s="49">
        <f>IF(B65="","",SUMPRODUCT(($B$6:B65&lt;&gt;"")*1))</f>
        <v/>
      </c>
      <c r="I65" s="49">
        <f>IFERROR(INDEX($B$6:$B$80,MATCH(60,$H$6:$H$80,0)),"")</f>
        <v/>
      </c>
    </row>
    <row r="66">
      <c r="B66" s="108" t="inlineStr">
        <is>
          <t>Salary</t>
        </is>
      </c>
      <c r="C66" s="109">
        <f>IF(B66="","","Income")</f>
        <v/>
      </c>
      <c r="D66" s="108" t="n"/>
      <c r="E66" s="110" t="inlineStr">
        <is>
          <t>💼</t>
        </is>
      </c>
      <c r="H66" s="49">
        <f>IF(B66="","",SUMPRODUCT(($B$6:B66&lt;&gt;"")*1))</f>
        <v/>
      </c>
      <c r="I66" s="49">
        <f>IFERROR(INDEX($B$6:$B$80,MATCH(61,$H$6:$H$80,0)),"")</f>
        <v/>
      </c>
    </row>
    <row r="67">
      <c r="B67" s="108" t="inlineStr">
        <is>
          <t>Freelance</t>
        </is>
      </c>
      <c r="C67" s="109">
        <f>IF(B67="","","Income")</f>
        <v/>
      </c>
      <c r="D67" s="108" t="n"/>
      <c r="E67" s="110" t="inlineStr">
        <is>
          <t>💻</t>
        </is>
      </c>
      <c r="H67" s="49">
        <f>IF(B67="","",SUMPRODUCT(($B$6:B67&lt;&gt;"")*1))</f>
        <v/>
      </c>
      <c r="I67" s="49">
        <f>IFERROR(INDEX($B$6:$B$80,MATCH(62,$H$6:$H$80,0)),"")</f>
        <v/>
      </c>
    </row>
    <row r="68">
      <c r="B68" s="108" t="n"/>
      <c r="C68" s="109">
        <f>IF(B68="","","Income")</f>
        <v/>
      </c>
      <c r="D68" s="108" t="n"/>
      <c r="E68" s="110" t="n"/>
      <c r="H68" s="49">
        <f>IF(B68="","",SUMPRODUCT(($B$6:B68&lt;&gt;"")*1))</f>
        <v/>
      </c>
      <c r="I68" s="49">
        <f>IFERROR(INDEX($B$6:$B$80,MATCH(63,$H$6:$H$80,0)),"")</f>
        <v/>
      </c>
    </row>
    <row r="69">
      <c r="B69" s="108" t="n"/>
      <c r="C69" s="109">
        <f>IF(B69="","","Income")</f>
        <v/>
      </c>
      <c r="D69" s="108" t="n"/>
      <c r="E69" s="110" t="n"/>
      <c r="H69" s="49">
        <f>IF(B69="","",SUMPRODUCT(($B$6:B69&lt;&gt;"")*1))</f>
        <v/>
      </c>
      <c r="I69" s="49">
        <f>IFERROR(INDEX($B$6:$B$80,MATCH(64,$H$6:$H$80,0)),"")</f>
        <v/>
      </c>
    </row>
    <row r="70">
      <c r="B70" s="108" t="n"/>
      <c r="C70" s="109">
        <f>IF(B70="","","Income")</f>
        <v/>
      </c>
      <c r="D70" s="108" t="n"/>
      <c r="E70" s="110" t="n"/>
      <c r="H70" s="49">
        <f>IF(B70="","",SUMPRODUCT(($B$6:B70&lt;&gt;"")*1))</f>
        <v/>
      </c>
      <c r="I70" s="49">
        <f>IFERROR(INDEX($B$6:$B$80,MATCH(65,$H$6:$H$80,0)),"")</f>
        <v/>
      </c>
    </row>
    <row r="71" hidden="1">
      <c r="B71" s="108" t="n"/>
      <c r="C71" s="109">
        <f>IF(B71="","","Income")</f>
        <v/>
      </c>
      <c r="D71" s="108" t="n"/>
      <c r="E71" s="110" t="n"/>
      <c r="H71" s="49">
        <f>IF(B71="","",SUMPRODUCT(($B$6:B71&lt;&gt;"")*1))</f>
        <v/>
      </c>
      <c r="I71" s="49">
        <f>IFERROR(INDEX($B$6:$B$80,MATCH(66,$H$6:$H$80,0)),"")</f>
        <v/>
      </c>
    </row>
    <row r="72" hidden="1">
      <c r="B72" s="108" t="n"/>
      <c r="C72" s="109">
        <f>IF(B72="","","Income")</f>
        <v/>
      </c>
      <c r="D72" s="108" t="n"/>
      <c r="E72" s="110" t="n"/>
      <c r="H72" s="49">
        <f>IF(B72="","",SUMPRODUCT(($B$6:B72&lt;&gt;"")*1))</f>
        <v/>
      </c>
      <c r="I72" s="49">
        <f>IFERROR(INDEX($B$6:$B$80,MATCH(67,$H$6:$H$80,0)),"")</f>
        <v/>
      </c>
    </row>
    <row r="73" hidden="1">
      <c r="B73" s="108" t="n"/>
      <c r="C73" s="109">
        <f>IF(B73="","","Income")</f>
        <v/>
      </c>
      <c r="D73" s="108" t="n"/>
      <c r="E73" s="110" t="n"/>
      <c r="H73" s="49">
        <f>IF(B73="","",SUMPRODUCT(($B$6:B73&lt;&gt;"")*1))</f>
        <v/>
      </c>
      <c r="I73" s="49">
        <f>IFERROR(INDEX($B$6:$B$80,MATCH(68,$H$6:$H$80,0)),"")</f>
        <v/>
      </c>
    </row>
    <row r="74" hidden="1">
      <c r="B74" s="108" t="n"/>
      <c r="C74" s="109">
        <f>IF(B74="","","Income")</f>
        <v/>
      </c>
      <c r="D74" s="108" t="n"/>
      <c r="E74" s="110" t="n"/>
      <c r="H74" s="49">
        <f>IF(B74="","",SUMPRODUCT(($B$6:B74&lt;&gt;"")*1))</f>
        <v/>
      </c>
      <c r="I74" s="49">
        <f>IFERROR(INDEX($B$6:$B$80,MATCH(69,$H$6:$H$80,0)),"")</f>
        <v/>
      </c>
    </row>
    <row r="75" hidden="1">
      <c r="B75" s="108" t="n"/>
      <c r="C75" s="109">
        <f>IF(B75="","","Income")</f>
        <v/>
      </c>
      <c r="D75" s="108" t="n"/>
      <c r="E75" s="110" t="n"/>
      <c r="H75" s="49">
        <f>IF(B75="","",SUMPRODUCT(($B$6:B75&lt;&gt;"")*1))</f>
        <v/>
      </c>
      <c r="I75" s="49">
        <f>IFERROR(INDEX($B$6:$B$80,MATCH(70,$H$6:$H$80,0)),"")</f>
        <v/>
      </c>
    </row>
    <row r="76" hidden="1">
      <c r="B76" s="108" t="n"/>
      <c r="C76" s="109">
        <f>IF(B76="","","Income")</f>
        <v/>
      </c>
      <c r="D76" s="108" t="n"/>
      <c r="E76" s="110" t="n"/>
      <c r="H76" s="49">
        <f>IF(B76="","",SUMPRODUCT(($B$6:B76&lt;&gt;"")*1))</f>
        <v/>
      </c>
      <c r="I76" s="49">
        <f>IFERROR(INDEX($B$6:$B$80,MATCH(71,$H$6:$H$80,0)),"")</f>
        <v/>
      </c>
    </row>
    <row r="77" hidden="1">
      <c r="B77" s="108" t="n"/>
      <c r="C77" s="109">
        <f>IF(B77="","","Income")</f>
        <v/>
      </c>
      <c r="D77" s="108" t="n"/>
      <c r="E77" s="110" t="n"/>
      <c r="H77" s="49">
        <f>IF(B77="","",SUMPRODUCT(($B$6:B77&lt;&gt;"")*1))</f>
        <v/>
      </c>
      <c r="I77" s="49">
        <f>IFERROR(INDEX($B$6:$B$80,MATCH(72,$H$6:$H$80,0)),"")</f>
        <v/>
      </c>
    </row>
    <row r="78" hidden="1">
      <c r="B78" s="108" t="n"/>
      <c r="C78" s="109">
        <f>IF(B78="","","Income")</f>
        <v/>
      </c>
      <c r="D78" s="108" t="n"/>
      <c r="E78" s="110" t="n"/>
      <c r="H78" s="49">
        <f>IF(B78="","",SUMPRODUCT(($B$6:B78&lt;&gt;"")*1))</f>
        <v/>
      </c>
      <c r="I78" s="49">
        <f>IFERROR(INDEX($B$6:$B$80,MATCH(73,$H$6:$H$80,0)),"")</f>
        <v/>
      </c>
    </row>
    <row r="79" hidden="1">
      <c r="B79" s="108" t="n"/>
      <c r="C79" s="109">
        <f>IF(B79="","","Income")</f>
        <v/>
      </c>
      <c r="D79" s="108" t="n"/>
      <c r="E79" s="110" t="n"/>
      <c r="H79" s="49">
        <f>IF(B79="","",SUMPRODUCT(($B$6:B79&lt;&gt;"")*1))</f>
        <v/>
      </c>
      <c r="I79" s="49">
        <f>IFERROR(INDEX($B$6:$B$80,MATCH(74,$H$6:$H$80,0)),"")</f>
        <v/>
      </c>
    </row>
    <row r="80" hidden="1">
      <c r="B80" s="108" t="n"/>
      <c r="C80" s="109">
        <f>IF(B80="","","Income")</f>
        <v/>
      </c>
      <c r="D80" s="108" t="n"/>
      <c r="E80" s="110" t="n"/>
      <c r="H80" s="49">
        <f>IF(B80="","",SUMPRODUCT(($B$6:B80&lt;&gt;"")*1))</f>
        <v/>
      </c>
      <c r="I80" s="49">
        <f>IFERROR(INDEX($B$6:$B$80,MATCH(75,$H$6:$H$80,0)),"")</f>
        <v/>
      </c>
    </row>
    <row r="82" ht="15" customHeight="1">
      <c r="B82" s="103" t="inlineStr">
        <is>
          <t>💡</t>
        </is>
      </c>
    </row>
    <row r="83" ht="45" customHeight="1">
      <c r="B83" s="104" t="inlineStr">
        <is>
          <t>Expense rows feed “Month”, “Year” and “Budget” in this order — up to 60 categories. Unused rows are hidden: unhide them here and on “Budget”, “Month” and “Year”.</t>
        </is>
      </c>
    </row>
    <row r="84" ht="15" customHeight="1">
      <c r="B84" s="104" t="inlineStr">
        <is>
          <t>Income rows (up to 15) are for the category list on “Records”.</t>
        </is>
      </c>
    </row>
    <row r="85" ht="30" customHeight="1">
      <c r="B85" s="104" t="inlineStr">
        <is>
          <t>If you rename a category, old records with the old name go to “Other / no category” — rename them too.</t>
        </is>
      </c>
    </row>
  </sheetData>
  <mergeCells count="5">
    <mergeCell ref="B4:E4"/>
    <mergeCell ref="B83:E83"/>
    <mergeCell ref="B82:E82"/>
    <mergeCell ref="B85:E85"/>
    <mergeCell ref="B84:E84"/>
  </mergeCells>
  <conditionalFormatting sqref="D6:D65">
    <cfRule type="cellIs" priority="1" operator="equal" dxfId="5">
      <formula>"Fixed"</formula>
    </cfRule>
  </conditionalFormatting>
  <dataValidations count="1">
    <dataValidation sqref="D6:D65" showDropDown="0" showInputMessage="0" showErrorMessage="0" allowBlank="1" type="list">
      <formula1>"Fixed,Variable"</formula1>
    </dataValidation>
  </dataValidations>
  <pageMargins left="0.4" right="0.4" top="0.5" bottom="0.5" header="0.5" footer="0.5"/>
  <pageSetup orientation="portrait" paperSize="9" fitToHeight="1" fitToWidth="1"/>
</worksheet>
</file>

<file path=xl/worksheets/sheet8.xml><?xml version="1.0" encoding="utf-8"?>
<worksheet xmlns="http://schemas.openxmlformats.org/spreadsheetml/2006/main">
  <sheetPr>
    <tabColor rgb="005A6779"/>
    <outlinePr summaryBelow="1" summaryRight="1"/>
    <pageSetUpPr fitToPage="1"/>
  </sheetPr>
  <dimension ref="B2:E30"/>
  <sheetViews>
    <sheetView showGridLines="0" tabSelected="0" workbookViewId="0">
      <pane ySplit="5" topLeftCell="A6" activePane="bottomLeft" state="frozen"/>
      <selection pane="bottomLeft" activeCell="A1" sqref="A1"/>
    </sheetView>
  </sheetViews>
  <sheetFormatPr baseColWidth="8" defaultRowHeight="15"/>
  <cols>
    <col width="2.5" customWidth="1" min="1" max="1"/>
    <col width="12" customWidth="1" min="2" max="2"/>
    <col width="17" customWidth="1" min="3" max="3"/>
    <col width="24" customWidth="1" min="4" max="4"/>
    <col width="14" customWidth="1" min="5" max="5"/>
    <col width="3" customWidth="1" min="6" max="6"/>
  </cols>
  <sheetData>
    <row r="2">
      <c r="B2" s="35" t="inlineStr">
        <is>
          <t>Rates</t>
        </is>
      </c>
    </row>
    <row r="3">
      <c r="B3" s="27" t="inlineStr">
        <is>
          <t>Only needed if you use more than one currency. Main currency is always 1.</t>
        </is>
      </c>
    </row>
    <row r="5">
      <c r="B5" s="36" t="inlineStr">
        <is>
          <t>Currency</t>
        </is>
      </c>
      <c r="C5" s="37" t="inlineStr">
        <is>
          <t>Units per 1 main</t>
        </is>
      </c>
      <c r="D5" s="37" t="inlineStr">
        <is>
          <t>Name</t>
        </is>
      </c>
      <c r="E5" s="37" t="inlineStr">
        <is>
          <t>Updated</t>
        </is>
      </c>
    </row>
    <row r="6">
      <c r="B6" s="84">
        <f>'Start here'!$D$13</f>
        <v/>
      </c>
      <c r="C6" s="111" t="n">
        <v>1</v>
      </c>
      <c r="D6" s="112" t="inlineStr">
        <is>
          <t>main currency</t>
        </is>
      </c>
      <c r="E6" s="8" t="n"/>
    </row>
    <row r="7">
      <c r="B7" s="68" t="inlineStr">
        <is>
          <t>EUR</t>
        </is>
      </c>
      <c r="C7" s="113" t="n">
        <v>0.92</v>
      </c>
      <c r="D7" s="68" t="inlineStr">
        <is>
          <t>Euro</t>
        </is>
      </c>
      <c r="E7" s="114" t="n">
        <v>46296</v>
      </c>
    </row>
    <row r="8">
      <c r="B8" s="68" t="inlineStr">
        <is>
          <t>GBP</t>
        </is>
      </c>
      <c r="C8" s="113" t="n">
        <v>0.79</v>
      </c>
      <c r="D8" s="68" t="inlineStr">
        <is>
          <t>British pound</t>
        </is>
      </c>
      <c r="E8" s="114" t="n">
        <v>46296</v>
      </c>
    </row>
    <row r="9">
      <c r="B9" s="68" t="inlineStr">
        <is>
          <t>CAD</t>
        </is>
      </c>
      <c r="C9" s="113" t="n">
        <v>1.38</v>
      </c>
      <c r="D9" s="68" t="inlineStr">
        <is>
          <t>Canadian dollar</t>
        </is>
      </c>
      <c r="E9" s="114" t="n">
        <v>46296</v>
      </c>
    </row>
    <row r="10">
      <c r="B10" s="68" t="inlineStr">
        <is>
          <t>MXN</t>
        </is>
      </c>
      <c r="C10" s="113" t="n">
        <v>18.5</v>
      </c>
      <c r="D10" s="68" t="inlineStr">
        <is>
          <t>Mexican peso</t>
        </is>
      </c>
      <c r="E10" s="114" t="n">
        <v>46296</v>
      </c>
    </row>
    <row r="11">
      <c r="B11" s="68" t="inlineStr">
        <is>
          <t>USDT</t>
        </is>
      </c>
      <c r="C11" s="113" t="n">
        <v>1</v>
      </c>
      <c r="D11" s="68" t="inlineStr">
        <is>
          <t>Tether</t>
        </is>
      </c>
      <c r="E11" s="114" t="n">
        <v>46296</v>
      </c>
    </row>
    <row r="12">
      <c r="B12" s="68" t="n"/>
      <c r="C12" s="113" t="n"/>
      <c r="D12" s="68" t="n"/>
      <c r="E12" s="114" t="n"/>
    </row>
    <row r="13">
      <c r="B13" s="68" t="n"/>
      <c r="C13" s="113" t="n"/>
      <c r="D13" s="68" t="n"/>
      <c r="E13" s="114" t="n"/>
    </row>
    <row r="14">
      <c r="B14" s="68" t="n"/>
      <c r="C14" s="113" t="n"/>
      <c r="D14" s="68" t="n"/>
      <c r="E14" s="114" t="n"/>
    </row>
    <row r="15">
      <c r="B15" s="68" t="n"/>
      <c r="C15" s="113" t="n"/>
      <c r="D15" s="68" t="n"/>
      <c r="E15" s="114" t="n"/>
    </row>
    <row r="16">
      <c r="B16" s="68" t="n"/>
      <c r="C16" s="113" t="n"/>
      <c r="D16" s="68" t="n"/>
      <c r="E16" s="114" t="n"/>
    </row>
    <row r="17">
      <c r="B17" s="68" t="n"/>
      <c r="C17" s="113" t="n"/>
      <c r="D17" s="68" t="n"/>
      <c r="E17" s="114" t="n"/>
    </row>
    <row r="18">
      <c r="B18" s="68" t="n"/>
      <c r="C18" s="113" t="n"/>
      <c r="D18" s="68" t="n"/>
      <c r="E18" s="114" t="n"/>
    </row>
    <row r="19">
      <c r="B19" s="68" t="n"/>
      <c r="C19" s="113" t="n"/>
      <c r="D19" s="68" t="n"/>
      <c r="E19" s="114" t="n"/>
    </row>
    <row r="20">
      <c r="B20" s="68" t="n"/>
      <c r="C20" s="113" t="n"/>
      <c r="D20" s="68" t="n"/>
      <c r="E20" s="114" t="n"/>
    </row>
    <row r="21">
      <c r="B21" s="68" t="n"/>
      <c r="C21" s="113" t="n"/>
      <c r="D21" s="68" t="n"/>
      <c r="E21" s="114" t="n"/>
    </row>
    <row r="22">
      <c r="B22" s="68" t="n"/>
      <c r="C22" s="113" t="n"/>
      <c r="D22" s="68" t="n"/>
      <c r="E22" s="114" t="n"/>
    </row>
    <row r="23">
      <c r="B23" s="68" t="n"/>
      <c r="C23" s="113" t="n"/>
      <c r="D23" s="68" t="n"/>
      <c r="E23" s="114" t="n"/>
    </row>
    <row r="24">
      <c r="B24" s="68" t="n"/>
      <c r="C24" s="113" t="n"/>
      <c r="D24" s="68" t="n"/>
      <c r="E24" s="114" t="n"/>
    </row>
    <row r="25">
      <c r="B25" s="68" t="n"/>
      <c r="C25" s="113" t="n"/>
      <c r="D25" s="68" t="n"/>
      <c r="E25" s="114" t="n"/>
    </row>
    <row r="27" ht="15" customHeight="1">
      <c r="B27" s="103" t="inlineStr">
        <is>
          <t>💡</t>
        </is>
      </c>
    </row>
    <row r="28" ht="30" customHeight="1">
      <c r="B28" s="104" t="inlineStr">
        <is>
          <t>How many units of the currency you get for 1 unit of the main one. Example: main USD → EUR 0.92.</t>
        </is>
      </c>
    </row>
    <row r="29" ht="30" customHeight="1">
      <c r="B29" s="104" t="inlineStr">
        <is>
          <t>Type the rate you really got when exchanging, not the one from a website.</t>
        </is>
      </c>
    </row>
    <row r="30" ht="45" customHeight="1">
      <c r="B30" s="104" t="inlineStr">
        <is>
          <t>Records from the Fintrek bot are converted at the rate when the entry was made and do not depend on this sheet (unless you change their currency).</t>
        </is>
      </c>
    </row>
  </sheetData>
  <mergeCells count="4">
    <mergeCell ref="B29:E29"/>
    <mergeCell ref="B28:E28"/>
    <mergeCell ref="B27:E27"/>
    <mergeCell ref="B30:E30"/>
  </mergeCells>
  <pageMargins left="0.4" right="0.4" top="0.5" bottom="0.5"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Fintrek</dc:creator>
  <dc:title>Personal Budget — one file for the whole year</dc:title>
  <dcterms:created xsi:type="dcterms:W3CDTF">2026-10-29T09:49:56Z</dcterms:created>
  <dcterms:modified xsi:type="dcterms:W3CDTF">2026-10-29T09:49:57Z</dcterms:modified>
</cp:coreProperties>
</file>